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namedSheetViews/namedSheetView1.xml" ContentType="application/vnd.ms-excel.namedsheetviews+xml"/>
  <Override PartName="/xl/drawings/drawing7.xml" ContentType="application/vnd.openxmlformats-officedocument.drawing+xml"/>
  <Override PartName="/xl/comments6.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mc:AlternateContent xmlns:mc="http://schemas.openxmlformats.org/markup-compatibility/2006">
    <mc:Choice Requires="x15">
      <x15ac:absPath xmlns:x15ac="http://schemas.microsoft.com/office/spreadsheetml/2010/11/ac" url="https://cbre-my.sharepoint.com/personal/tomas_keltycka_cbre_com/Documents/Forum Liberec a Ústí/Project Amber/"/>
    </mc:Choice>
  </mc:AlternateContent>
  <xr:revisionPtr revIDLastSave="275" documentId="8_{1668A246-AE8D-407E-969C-0D4C91D5DC34}" xr6:coauthVersionLast="47" xr6:coauthVersionMax="47" xr10:uidLastSave="{9CA682F9-39C9-4772-9B79-8AD7FB4EBDDB}"/>
  <bookViews>
    <workbookView xWindow="28680" yWindow="-120" windowWidth="38640" windowHeight="21120" tabRatio="874" firstSheet="2" activeTab="3" xr2:uid="{00000000-000D-0000-FFFF-FFFF00000000}"/>
  </bookViews>
  <sheets>
    <sheet name="Content" sheetId="19" r:id="rId1"/>
    <sheet name="Portfolio&gt;&gt;" sheetId="42" r:id="rId2"/>
    <sheet name="Portfolio Overview" sheetId="15" r:id="rId3"/>
    <sheet name="NOI" sheetId="3" r:id="rId4"/>
    <sheet name="Footfall" sheetId="33" r:id="rId5"/>
    <sheet name="Subject of Sale and TBV" sheetId="35" r:id="rId6"/>
    <sheet name="EPC" sheetId="34" r:id="rId7"/>
    <sheet name="Liberec &gt;&gt;" sheetId="13" r:id="rId8"/>
    <sheet name="Rent Roll - Lib" sheetId="1" r:id="rId9"/>
    <sheet name="Step Rent - Lib" sheetId="2" r:id="rId10"/>
    <sheet name="Turnover Rent - Lib" sheetId="4" r:id="rId11"/>
    <sheet name="Statistics - Lib" sheetId="23" r:id="rId12"/>
    <sheet name="Ancillary - Lib" sheetId="7" r:id="rId13"/>
    <sheet name="OPEX - Lib" sheetId="8" r:id="rId14"/>
    <sheet name="Utilities - Lib" sheetId="43" r:id="rId15"/>
    <sheet name="Marex - Lib" sheetId="10" r:id="rId16"/>
    <sheet name="PV - Lib" sheetId="21" r:id="rId17"/>
    <sheet name="RtS - Lib" sheetId="28" r:id="rId18"/>
    <sheet name=" Tenant Sales - Lib" sheetId="41" r:id="rId19"/>
    <sheet name="Usti &gt;&gt;" sheetId="14" r:id="rId20"/>
    <sheet name="Rent Roll - Usti " sheetId="16" r:id="rId21"/>
    <sheet name="Step Rent - Usti" sheetId="17" r:id="rId22"/>
    <sheet name="Statistics - Usti" sheetId="25" r:id="rId23"/>
    <sheet name="RtS - Usti" sheetId="29" r:id="rId24"/>
    <sheet name="OPEX - Usti" sheetId="9" r:id="rId25"/>
    <sheet name="Utilites - Usti" sheetId="44" r:id="rId26"/>
    <sheet name="Ancillary - Usti" sheetId="6" r:id="rId27"/>
    <sheet name="Turnover Rent - Usti" sheetId="5" r:id="rId28"/>
    <sheet name="Marex - Usti" sheetId="11" r:id="rId29"/>
    <sheet name="PV - Usti" sheetId="20" r:id="rId30"/>
    <sheet name="Tenant Sales - Usti" sheetId="40" r:id="rId31"/>
  </sheets>
  <definedNames>
    <definedName name="\" hidden="1">#REF!</definedName>
    <definedName name="__?teverhu_1">NA()</definedName>
    <definedName name="__?teverhu_11_3">NA()</definedName>
    <definedName name="__?teverhu_16_3">NA()</definedName>
    <definedName name="__?teverhu_18_3">NA()</definedName>
    <definedName name="__?teverhu_19_3">NA()</definedName>
    <definedName name="__?teverhu_20_3">NA()</definedName>
    <definedName name="__?teverhu_21_3">NA()</definedName>
    <definedName name="__?teverhu_22_3">NA()</definedName>
    <definedName name="__?teverhu_23_3">NA()</definedName>
    <definedName name="__?teverhu_24_3">NA()</definedName>
    <definedName name="__?teverhu_3">NA()</definedName>
    <definedName name="__?teverhu_41_3">NA()</definedName>
    <definedName name="____________________________________________________________________________________key1" hidden="1">#REF!</definedName>
    <definedName name="___________________________________________________________________________________key1" hidden="1">#REF!</definedName>
    <definedName name="__________________________________________________________________________________key1" hidden="1">#REF!</definedName>
    <definedName name="_________________________________________________________________________________key1" hidden="1">#REF!</definedName>
    <definedName name="________________________________________________________________________________key1" hidden="1">#REF!</definedName>
    <definedName name="_______________________________________________________________________________key1" hidden="1">#REF!</definedName>
    <definedName name="______________________________________________________________________________key1" hidden="1">#REF!</definedName>
    <definedName name="_____________________________________________________________________________key1" hidden="1">#REF!</definedName>
    <definedName name="____________________________________________________________________________f45" hidden="1">#REF!</definedName>
    <definedName name="____________________________________________________________________________key1" hidden="1">#REF!</definedName>
    <definedName name="___________________________________________________________________________f45" hidden="1">#REF!</definedName>
    <definedName name="___________________________________________________________________________key1" hidden="1">#REF!</definedName>
    <definedName name="__________________________________________________________________________f4" hidden="1">#REF!</definedName>
    <definedName name="__________________________________________________________________________f45" hidden="1">#REF!</definedName>
    <definedName name="__________________________________________________________________________key1" hidden="1">#REF!</definedName>
    <definedName name="_________________________________________________________________________f4" hidden="1">#REF!</definedName>
    <definedName name="_________________________________________________________________________f45" hidden="1">#REF!</definedName>
    <definedName name="_________________________________________________________________________key1" hidden="1">#REF!</definedName>
    <definedName name="________________________________________________________________________f4" hidden="1">#REF!</definedName>
    <definedName name="________________________________________________________________________f45" hidden="1">#REF!</definedName>
    <definedName name="________________________________________________________________________g5" hidden="1">#REF!</definedName>
    <definedName name="________________________________________________________________________key1" hidden="1">#REF!</definedName>
    <definedName name="_______________________________________________________________________f4" hidden="1">#REF!</definedName>
    <definedName name="_______________________________________________________________________f45" hidden="1">#REF!</definedName>
    <definedName name="_______________________________________________________________________g5" hidden="1">#REF!</definedName>
    <definedName name="_______________________________________________________________________key1" hidden="1">#REF!</definedName>
    <definedName name="______________________________________________________________________f4" hidden="1">#REF!</definedName>
    <definedName name="______________________________________________________________________f45" hidden="1">#REF!</definedName>
    <definedName name="______________________________________________________________________g5" hidden="1">#REF!</definedName>
    <definedName name="______________________________________________________________________key1" hidden="1">#REF!</definedName>
    <definedName name="_____________________________________________________________________f4" hidden="1">#REF!</definedName>
    <definedName name="_____________________________________________________________________f45" hidden="1">#REF!</definedName>
    <definedName name="_____________________________________________________________________g5" hidden="1">#REF!</definedName>
    <definedName name="_____________________________________________________________________key1" hidden="1">#REF!</definedName>
    <definedName name="____________________________________________________________________f4" hidden="1">#REF!</definedName>
    <definedName name="____________________________________________________________________f45" hidden="1">#REF!</definedName>
    <definedName name="____________________________________________________________________g5" hidden="1">#REF!</definedName>
    <definedName name="____________________________________________________________________key1" hidden="1">#REF!</definedName>
    <definedName name="___________________________________________________________________f4" hidden="1">#REF!</definedName>
    <definedName name="___________________________________________________________________f45" hidden="1">#REF!</definedName>
    <definedName name="___________________________________________________________________g5" hidden="1">#REF!</definedName>
    <definedName name="___________________________________________________________________key1" hidden="1">#REF!</definedName>
    <definedName name="__________________________________________________________________f4" hidden="1">#REF!</definedName>
    <definedName name="__________________________________________________________________f45" hidden="1">#REF!</definedName>
    <definedName name="__________________________________________________________________g5" hidden="1">#REF!</definedName>
    <definedName name="__________________________________________________________________key1" hidden="1">#REF!</definedName>
    <definedName name="_________________________________________________________________f4" hidden="1">#REF!</definedName>
    <definedName name="_________________________________________________________________f45" hidden="1">#REF!</definedName>
    <definedName name="_________________________________________________________________g5" hidden="1">#REF!</definedName>
    <definedName name="_________________________________________________________________key1" hidden="1">#REF!</definedName>
    <definedName name="________________________________________________________________f4" hidden="1">#REF!</definedName>
    <definedName name="________________________________________________________________f45" hidden="1">#REF!</definedName>
    <definedName name="________________________________________________________________g5" hidden="1">#REF!</definedName>
    <definedName name="________________________________________________________________key1" hidden="1">#REF!</definedName>
    <definedName name="_______________________________________________________________f4" hidden="1">#REF!</definedName>
    <definedName name="_______________________________________________________________f45" hidden="1">#REF!</definedName>
    <definedName name="_______________________________________________________________g5" hidden="1">#REF!</definedName>
    <definedName name="_______________________________________________________________key1" hidden="1">#REF!</definedName>
    <definedName name="______________________________________________________________f4" hidden="1">#REF!</definedName>
    <definedName name="______________________________________________________________f45" hidden="1">#REF!</definedName>
    <definedName name="______________________________________________________________g5" hidden="1">#REF!</definedName>
    <definedName name="______________________________________________________________key1" hidden="1">#REF!</definedName>
    <definedName name="_____________________________________________________________f4" hidden="1">#REF!</definedName>
    <definedName name="_____________________________________________________________f45" hidden="1">#REF!</definedName>
    <definedName name="_____________________________________________________________g5" hidden="1">#REF!</definedName>
    <definedName name="_____________________________________________________________key1" hidden="1">#REF!</definedName>
    <definedName name="____________________________________________________________f4" hidden="1">#REF!</definedName>
    <definedName name="____________________________________________________________f45" hidden="1">#REF!</definedName>
    <definedName name="____________________________________________________________g5" hidden="1">#REF!</definedName>
    <definedName name="____________________________________________________________key1" hidden="1">#REF!</definedName>
    <definedName name="___________________________________________________________f4" hidden="1">#REF!</definedName>
    <definedName name="___________________________________________________________f45" hidden="1">#REF!</definedName>
    <definedName name="___________________________________________________________g5" hidden="1">#REF!</definedName>
    <definedName name="___________________________________________________________key1" hidden="1">#REF!</definedName>
    <definedName name="__________________________________________________________f4" hidden="1">#REF!</definedName>
    <definedName name="__________________________________________________________f45" hidden="1">#REF!</definedName>
    <definedName name="__________________________________________________________g5" hidden="1">#REF!</definedName>
    <definedName name="__________________________________________________________key1" hidden="1">#REF!</definedName>
    <definedName name="_________________________________________________________f4" hidden="1">#REF!</definedName>
    <definedName name="_________________________________________________________f45" hidden="1">#REF!</definedName>
    <definedName name="_________________________________________________________g5" hidden="1">#REF!</definedName>
    <definedName name="_________________________________________________________key1" hidden="1">#REF!</definedName>
    <definedName name="________________________________________________________f4" hidden="1">#REF!</definedName>
    <definedName name="________________________________________________________f45" hidden="1">#REF!</definedName>
    <definedName name="________________________________________________________g5" hidden="1">#REF!</definedName>
    <definedName name="________________________________________________________key1" hidden="1">#REF!</definedName>
    <definedName name="_______________________________________________________f4" hidden="1">#REF!</definedName>
    <definedName name="_______________________________________________________f45" hidden="1">#REF!</definedName>
    <definedName name="_______________________________________________________g5" hidden="1">#REF!</definedName>
    <definedName name="_______________________________________________________key1" hidden="1">#REF!</definedName>
    <definedName name="______________________________________________________f4" hidden="1">#REF!</definedName>
    <definedName name="______________________________________________________f45" hidden="1">#REF!</definedName>
    <definedName name="______________________________________________________g5" hidden="1">#REF!</definedName>
    <definedName name="______________________________________________________key1" hidden="1">#REF!</definedName>
    <definedName name="_____________________________________________________f4" hidden="1">#REF!</definedName>
    <definedName name="_____________________________________________________f45" hidden="1">#REF!</definedName>
    <definedName name="_____________________________________________________g5" hidden="1">#REF!</definedName>
    <definedName name="_____________________________________________________key1" hidden="1">#REF!</definedName>
    <definedName name="____________________________________________________f4" hidden="1">#REF!</definedName>
    <definedName name="____________________________________________________f45" hidden="1">#REF!</definedName>
    <definedName name="____________________________________________________g5" hidden="1">#REF!</definedName>
    <definedName name="____________________________________________________key1" hidden="1">#REF!</definedName>
    <definedName name="___________________________________________________f4" hidden="1">#REF!</definedName>
    <definedName name="___________________________________________________f45" hidden="1">#REF!</definedName>
    <definedName name="___________________________________________________g5" hidden="1">#REF!</definedName>
    <definedName name="___________________________________________________key1" hidden="1">#REF!</definedName>
    <definedName name="__________________________________________________f4" hidden="1">#REF!</definedName>
    <definedName name="__________________________________________________f45" hidden="1">#REF!</definedName>
    <definedName name="__________________________________________________g5" hidden="1">#REF!</definedName>
    <definedName name="__________________________________________________key1" hidden="1">#REF!</definedName>
    <definedName name="_________________________________________________f4" hidden="1">#REF!</definedName>
    <definedName name="_________________________________________________f45" hidden="1">#REF!</definedName>
    <definedName name="_________________________________________________g5" hidden="1">#REF!</definedName>
    <definedName name="_________________________________________________key1" hidden="1">#REF!</definedName>
    <definedName name="________________________________________________f4" hidden="1">#REF!</definedName>
    <definedName name="________________________________________________f45" hidden="1">#REF!</definedName>
    <definedName name="________________________________________________g5" hidden="1">#REF!</definedName>
    <definedName name="________________________________________________key1" hidden="1">#REF!</definedName>
    <definedName name="_______________________________________________f4" hidden="1">#REF!</definedName>
    <definedName name="_______________________________________________f45" hidden="1">#REF!</definedName>
    <definedName name="_______________________________________________g5" hidden="1">#REF!</definedName>
    <definedName name="_______________________________________________key1" hidden="1">#REF!</definedName>
    <definedName name="______________________________________________f4" hidden="1">#REF!</definedName>
    <definedName name="______________________________________________f45" hidden="1">#REF!</definedName>
    <definedName name="______________________________________________g5" hidden="1">#REF!</definedName>
    <definedName name="______________________________________________key1" hidden="1">#REF!</definedName>
    <definedName name="_____________________________________________f4" hidden="1">#REF!</definedName>
    <definedName name="_____________________________________________f45" hidden="1">#REF!</definedName>
    <definedName name="_____________________________________________g5" hidden="1">#REF!</definedName>
    <definedName name="_____________________________________________key1" hidden="1">#REF!</definedName>
    <definedName name="____________________________________________f4" hidden="1">#REF!</definedName>
    <definedName name="____________________________________________f45" hidden="1">#REF!</definedName>
    <definedName name="____________________________________________g5" hidden="1">#REF!</definedName>
    <definedName name="____________________________________________key1" hidden="1">#REF!</definedName>
    <definedName name="___________________________________________f4" hidden="1">#REF!</definedName>
    <definedName name="___________________________________________f45" hidden="1">#REF!</definedName>
    <definedName name="___________________________________________g5" hidden="1">#REF!</definedName>
    <definedName name="___________________________________________key1" hidden="1">#REF!</definedName>
    <definedName name="__________________________________________f4" hidden="1">#REF!</definedName>
    <definedName name="__________________________________________f45" hidden="1">#REF!</definedName>
    <definedName name="__________________________________________g5" hidden="1">#REF!</definedName>
    <definedName name="__________________________________________key1" hidden="1">#REF!</definedName>
    <definedName name="_________________________________________f4" hidden="1">#REF!</definedName>
    <definedName name="_________________________________________f45" hidden="1">#REF!</definedName>
    <definedName name="_________________________________________g5" hidden="1">#REF!</definedName>
    <definedName name="_________________________________________key1" hidden="1">#REF!</definedName>
    <definedName name="________________________________________f4" hidden="1">#REF!</definedName>
    <definedName name="________________________________________f45" hidden="1">#REF!</definedName>
    <definedName name="________________________________________g5" hidden="1">#REF!</definedName>
    <definedName name="________________________________________key1" hidden="1">#REF!</definedName>
    <definedName name="_______________________________________f4" hidden="1">#REF!</definedName>
    <definedName name="_______________________________________f45" hidden="1">#REF!</definedName>
    <definedName name="_______________________________________g5" hidden="1">#REF!</definedName>
    <definedName name="_______________________________________key1" hidden="1">#REF!</definedName>
    <definedName name="______________________________________f4" hidden="1">#REF!</definedName>
    <definedName name="______________________________________f45" hidden="1">#REF!</definedName>
    <definedName name="______________________________________g5" hidden="1">#REF!</definedName>
    <definedName name="______________________________________key1" hidden="1">#REF!</definedName>
    <definedName name="_____________________________________f4" hidden="1">#REF!</definedName>
    <definedName name="_____________________________________f45" hidden="1">#REF!</definedName>
    <definedName name="_____________________________________g5" hidden="1">#REF!</definedName>
    <definedName name="_____________________________________key1" hidden="1">#REF!</definedName>
    <definedName name="____________________________________f4" hidden="1">#REF!</definedName>
    <definedName name="____________________________________f45" hidden="1">#REF!</definedName>
    <definedName name="____________________________________g5" hidden="1">#REF!</definedName>
    <definedName name="____________________________________key1" hidden="1">#REF!</definedName>
    <definedName name="___________________________________f4" hidden="1">#REF!</definedName>
    <definedName name="___________________________________f45" hidden="1">#REF!</definedName>
    <definedName name="___________________________________g5" hidden="1">#REF!</definedName>
    <definedName name="___________________________________key1" hidden="1">#REF!</definedName>
    <definedName name="__________________________________f4" hidden="1">#REF!</definedName>
    <definedName name="__________________________________f45" hidden="1">#REF!</definedName>
    <definedName name="__________________________________g5" hidden="1">#REF!</definedName>
    <definedName name="__________________________________key1" hidden="1">#REF!</definedName>
    <definedName name="_________________________________a10" hidden="1">{"SUMM",#N/A,TRUE,"C";"ACT_PROD",#N/A,TRUE,"A";"ACT_SHIP",#N/A,TRUE,"A";"BP_YLD",#N/A,TRUE,"B";"ACTZ_PROD",#N/A,TRUE,"D";"ACTZ_SHIP",#N/A,TRUE,"D";"ACTZ_YLD",#N/A,TRUE,"E";"CPSI_PROD",#N/A,TRUE,"F";"CPSI_SHIP",#N/A,TRUE,"F"}</definedName>
    <definedName name="_________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_________a5" hidden="1">{"andy_p",#N/A,FALSE,"A";"andy_s",#N/A,FALSE,"A"}</definedName>
    <definedName name="_________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_________a9" hidden="1">{"SUMM",#N/A,TRUE,"C";"ACT_PROD",#N/A,TRUE,"A";"ACT_SHIP",#N/A,TRUE,"A";"BP_YLD",#N/A,TRUE,"B";"ACTZ_PROD",#N/A,TRUE,"D";"ACTZ_SHIP",#N/A,TRUE,"D";"ACTZ_YLD",#N/A,TRUE,"E";"CPSI_PROD",#N/A,TRUE,"F";"CPSI_SHIP",#N/A,TRUE,"F"}</definedName>
    <definedName name="_________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_________f4" hidden="1">#REF!</definedName>
    <definedName name="_________________________________f45" hidden="1">#REF!</definedName>
    <definedName name="_________________________________g5" hidden="1">#REF!</definedName>
    <definedName name="_________________________________GR3" hidden="1">{"Informes",#N/A,FALSE,"CA";"Informes",#N/A,FALSE,"CN";"Informes",#N/A,FALSE,"INVERSIONES";"Informes",#N/A,FALSE,"CN Oficial";"Informes",#N/A,FALSE,"CA Oficial";"Informes",#N/A,FALSE,"Res Datos Areas"}</definedName>
    <definedName name="_________________________________key1" hidden="1">#REF!</definedName>
    <definedName name="_________________________________L" hidden="1">{"ASCONGRP","COMPANIES",TRUE}</definedName>
    <definedName name="_________________________________M6" hidden="1">{"SUMM",#N/A,TRUE,"C";"ACT_PROD",#N/A,TRUE,"A";"ACT_SHIP",#N/A,TRUE,"A";"BP_YLD",#N/A,TRUE,"B";"ACTZ_PROD",#N/A,TRUE,"D";"ACTZ_SHIP",#N/A,TRUE,"D";"ACTZ_YLD",#N/A,TRUE,"E";"CPSI_PROD",#N/A,TRUE,"F";"CPSI_SHIP",#N/A,TRUE,"F"}</definedName>
    <definedName name="_________________________________P21" hidden="1">{"Cover",#N/A,FALSE,"Cover";"Summary",#N/A,FALSE,"Summarpage"}</definedName>
    <definedName name="________________________________a10" hidden="1">{"SUMM",#N/A,TRUE,"C";"ACT_PROD",#N/A,TRUE,"A";"ACT_SHIP",#N/A,TRUE,"A";"BP_YLD",#N/A,TRUE,"B";"ACTZ_PROD",#N/A,TRUE,"D";"ACTZ_SHIP",#N/A,TRUE,"D";"ACTZ_YLD",#N/A,TRUE,"E";"CPSI_PROD",#N/A,TRUE,"F";"CPSI_SHIP",#N/A,TRUE,"F"}</definedName>
    <definedName name="________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________a5" hidden="1">{"andy_p",#N/A,FALSE,"A";"andy_s",#N/A,FALSE,"A"}</definedName>
    <definedName name="________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________a9" hidden="1">{"SUMM",#N/A,TRUE,"C";"ACT_PROD",#N/A,TRUE,"A";"ACT_SHIP",#N/A,TRUE,"A";"BP_YLD",#N/A,TRUE,"B";"ACTZ_PROD",#N/A,TRUE,"D";"ACTZ_SHIP",#N/A,TRUE,"D";"ACTZ_YLD",#N/A,TRUE,"E";"CPSI_PROD",#N/A,TRUE,"F";"CPSI_SHIP",#N/A,TRUE,"F"}</definedName>
    <definedName name="________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________f4" hidden="1">#REF!</definedName>
    <definedName name="________________________________f45" hidden="1">#REF!</definedName>
    <definedName name="________________________________g5" hidden="1">#REF!</definedName>
    <definedName name="________________________________GR3" hidden="1">{"Informes",#N/A,FALSE,"CA";"Informes",#N/A,FALSE,"CN";"Informes",#N/A,FALSE,"INVERSIONES";"Informes",#N/A,FALSE,"CN Oficial";"Informes",#N/A,FALSE,"CA Oficial";"Informes",#N/A,FALSE,"Res Datos Areas"}</definedName>
    <definedName name="________________________________key1" hidden="1">#REF!</definedName>
    <definedName name="________________________________L" hidden="1">{"ASCONGRP","COMPANIES",TRUE}</definedName>
    <definedName name="________________________________M6" hidden="1">{"SUMM",#N/A,TRUE,"C";"ACT_PROD",#N/A,TRUE,"A";"ACT_SHIP",#N/A,TRUE,"A";"BP_YLD",#N/A,TRUE,"B";"ACTZ_PROD",#N/A,TRUE,"D";"ACTZ_SHIP",#N/A,TRUE,"D";"ACTZ_YLD",#N/A,TRUE,"E";"CPSI_PROD",#N/A,TRUE,"F";"CPSI_SHIP",#N/A,TRUE,"F"}</definedName>
    <definedName name="________________________________P21" hidden="1">{"Cover",#N/A,FALSE,"Cover";"Summary",#N/A,FALSE,"Summarpage"}</definedName>
    <definedName name="_______________________________a10" hidden="1">{"SUMM",#N/A,TRUE,"C";"ACT_PROD",#N/A,TRUE,"A";"ACT_SHIP",#N/A,TRUE,"A";"BP_YLD",#N/A,TRUE,"B";"ACTZ_PROD",#N/A,TRUE,"D";"ACTZ_SHIP",#N/A,TRUE,"D";"ACTZ_YLD",#N/A,TRUE,"E";"CPSI_PROD",#N/A,TRUE,"F";"CPSI_SHIP",#N/A,TRUE,"F"}</definedName>
    <definedName name="_______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_______a5" hidden="1">{"andy_p",#N/A,FALSE,"A";"andy_s",#N/A,FALSE,"A"}</definedName>
    <definedName name="_______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_______a9" hidden="1">{"SUMM",#N/A,TRUE,"C";"ACT_PROD",#N/A,TRUE,"A";"ACT_SHIP",#N/A,TRUE,"A";"BP_YLD",#N/A,TRUE,"B";"ACTZ_PROD",#N/A,TRUE,"D";"ACTZ_SHIP",#N/A,TRUE,"D";"ACTZ_YLD",#N/A,TRUE,"E";"CPSI_PROD",#N/A,TRUE,"F";"CPSI_SHIP",#N/A,TRUE,"F"}</definedName>
    <definedName name="_______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_______f4" hidden="1">#REF!</definedName>
    <definedName name="_______________________________f45" hidden="1">#REF!</definedName>
    <definedName name="_______________________________g5" hidden="1">#REF!</definedName>
    <definedName name="_______________________________GR3" hidden="1">{"Informes",#N/A,FALSE,"CA";"Informes",#N/A,FALSE,"CN";"Informes",#N/A,FALSE,"INVERSIONES";"Informes",#N/A,FALSE,"CN Oficial";"Informes",#N/A,FALSE,"CA Oficial";"Informes",#N/A,FALSE,"Res Datos Areas"}</definedName>
    <definedName name="_______________________________key1" hidden="1">#REF!</definedName>
    <definedName name="_______________________________L" hidden="1">{"ASCONGRP","COMPANIES",TRUE}</definedName>
    <definedName name="_______________________________M6" hidden="1">{"SUMM",#N/A,TRUE,"C";"ACT_PROD",#N/A,TRUE,"A";"ACT_SHIP",#N/A,TRUE,"A";"BP_YLD",#N/A,TRUE,"B";"ACTZ_PROD",#N/A,TRUE,"D";"ACTZ_SHIP",#N/A,TRUE,"D";"ACTZ_YLD",#N/A,TRUE,"E";"CPSI_PROD",#N/A,TRUE,"F";"CPSI_SHIP",#N/A,TRUE,"F"}</definedName>
    <definedName name="_______________________________P21" hidden="1">{"Cover",#N/A,FALSE,"Cover";"Summary",#N/A,FALSE,"Summarpage"}</definedName>
    <definedName name="______________________________a10" hidden="1">{"SUMM",#N/A,TRUE,"C";"ACT_PROD",#N/A,TRUE,"A";"ACT_SHIP",#N/A,TRUE,"A";"BP_YLD",#N/A,TRUE,"B";"ACTZ_PROD",#N/A,TRUE,"D";"ACTZ_SHIP",#N/A,TRUE,"D";"ACTZ_YLD",#N/A,TRUE,"E";"CPSI_PROD",#N/A,TRUE,"F";"CPSI_SHIP",#N/A,TRUE,"F"}</definedName>
    <definedName name="______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______a5" hidden="1">{"andy_p",#N/A,FALSE,"A";"andy_s",#N/A,FALSE,"A"}</definedName>
    <definedName name="______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______a9" hidden="1">{"SUMM",#N/A,TRUE,"C";"ACT_PROD",#N/A,TRUE,"A";"ACT_SHIP",#N/A,TRUE,"A";"BP_YLD",#N/A,TRUE,"B";"ACTZ_PROD",#N/A,TRUE,"D";"ACTZ_SHIP",#N/A,TRUE,"D";"ACTZ_YLD",#N/A,TRUE,"E";"CPSI_PROD",#N/A,TRUE,"F";"CPSI_SHIP",#N/A,TRUE,"F"}</definedName>
    <definedName name="______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______f4" hidden="1">#REF!</definedName>
    <definedName name="______________________________f45" hidden="1">#REF!</definedName>
    <definedName name="______________________________g5" hidden="1">#REF!</definedName>
    <definedName name="______________________________GR3" hidden="1">{"Informes",#N/A,FALSE,"CA";"Informes",#N/A,FALSE,"CN";"Informes",#N/A,FALSE,"INVERSIONES";"Informes",#N/A,FALSE,"CN Oficial";"Informes",#N/A,FALSE,"CA Oficial";"Informes",#N/A,FALSE,"Res Datos Areas"}</definedName>
    <definedName name="______________________________key1" hidden="1">#REF!</definedName>
    <definedName name="______________________________L" hidden="1">{"ASCONGRP","COMPANIES",TRUE}</definedName>
    <definedName name="______________________________M6" hidden="1">{"SUMM",#N/A,TRUE,"C";"ACT_PROD",#N/A,TRUE,"A";"ACT_SHIP",#N/A,TRUE,"A";"BP_YLD",#N/A,TRUE,"B";"ACTZ_PROD",#N/A,TRUE,"D";"ACTZ_SHIP",#N/A,TRUE,"D";"ACTZ_YLD",#N/A,TRUE,"E";"CPSI_PROD",#N/A,TRUE,"F";"CPSI_SHIP",#N/A,TRUE,"F"}</definedName>
    <definedName name="______________________________P21" hidden="1">{"Cover",#N/A,FALSE,"Cover";"Summary",#N/A,FALSE,"Summarpage"}</definedName>
    <definedName name="_____________________________a10" hidden="1">{"SUMM",#N/A,TRUE,"C";"ACT_PROD",#N/A,TRUE,"A";"ACT_SHIP",#N/A,TRUE,"A";"BP_YLD",#N/A,TRUE,"B";"ACTZ_PROD",#N/A,TRUE,"D";"ACTZ_SHIP",#N/A,TRUE,"D";"ACTZ_YLD",#N/A,TRUE,"E";"CPSI_PROD",#N/A,TRUE,"F";"CPSI_SHIP",#N/A,TRUE,"F"}</definedName>
    <definedName name="_____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_____a5" hidden="1">{"andy_p",#N/A,FALSE,"A";"andy_s",#N/A,FALSE,"A"}</definedName>
    <definedName name="_____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_____a9" hidden="1">{"SUMM",#N/A,TRUE,"C";"ACT_PROD",#N/A,TRUE,"A";"ACT_SHIP",#N/A,TRUE,"A";"BP_YLD",#N/A,TRUE,"B";"ACTZ_PROD",#N/A,TRUE,"D";"ACTZ_SHIP",#N/A,TRUE,"D";"ACTZ_YLD",#N/A,TRUE,"E";"CPSI_PROD",#N/A,TRUE,"F";"CPSI_SHIP",#N/A,TRUE,"F"}</definedName>
    <definedName name="_____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_____f4" hidden="1">#REF!</definedName>
    <definedName name="_____________________________f45" hidden="1">#REF!</definedName>
    <definedName name="_____________________________g5" hidden="1">#REF!</definedName>
    <definedName name="_____________________________GR3" hidden="1">{"Informes",#N/A,FALSE,"CA";"Informes",#N/A,FALSE,"CN";"Informes",#N/A,FALSE,"INVERSIONES";"Informes",#N/A,FALSE,"CN Oficial";"Informes",#N/A,FALSE,"CA Oficial";"Informes",#N/A,FALSE,"Res Datos Areas"}</definedName>
    <definedName name="_____________________________key1" hidden="1">#REF!</definedName>
    <definedName name="_____________________________L" hidden="1">{"ASCONGRP","COMPANIES",TRUE}</definedName>
    <definedName name="_____________________________M6" hidden="1">{"SUMM",#N/A,TRUE,"C";"ACT_PROD",#N/A,TRUE,"A";"ACT_SHIP",#N/A,TRUE,"A";"BP_YLD",#N/A,TRUE,"B";"ACTZ_PROD",#N/A,TRUE,"D";"ACTZ_SHIP",#N/A,TRUE,"D";"ACTZ_YLD",#N/A,TRUE,"E";"CPSI_PROD",#N/A,TRUE,"F";"CPSI_SHIP",#N/A,TRUE,"F"}</definedName>
    <definedName name="_____________________________P21" hidden="1">{"Cover",#N/A,FALSE,"Cover";"Summary",#N/A,FALSE,"Summarpage"}</definedName>
    <definedName name="____________________________a10" hidden="1">{"SUMM",#N/A,TRUE,"C";"ACT_PROD",#N/A,TRUE,"A";"ACT_SHIP",#N/A,TRUE,"A";"BP_YLD",#N/A,TRUE,"B";"ACTZ_PROD",#N/A,TRUE,"D";"ACTZ_SHIP",#N/A,TRUE,"D";"ACTZ_YLD",#N/A,TRUE,"E";"CPSI_PROD",#N/A,TRUE,"F";"CPSI_SHIP",#N/A,TRUE,"F"}</definedName>
    <definedName name="____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____a5" hidden="1">{"andy_p",#N/A,FALSE,"A";"andy_s",#N/A,FALSE,"A"}</definedName>
    <definedName name="____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____a9" hidden="1">{"SUMM",#N/A,TRUE,"C";"ACT_PROD",#N/A,TRUE,"A";"ACT_SHIP",#N/A,TRUE,"A";"BP_YLD",#N/A,TRUE,"B";"ACTZ_PROD",#N/A,TRUE,"D";"ACTZ_SHIP",#N/A,TRUE,"D";"ACTZ_YLD",#N/A,TRUE,"E";"CPSI_PROD",#N/A,TRUE,"F";"CPSI_SHIP",#N/A,TRUE,"F"}</definedName>
    <definedName name="____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____f4" hidden="1">#REF!</definedName>
    <definedName name="____________________________f45" hidden="1">#REF!</definedName>
    <definedName name="____________________________g5" hidden="1">#REF!</definedName>
    <definedName name="____________________________GR3" hidden="1">{"Informes",#N/A,FALSE,"CA";"Informes",#N/A,FALSE,"CN";"Informes",#N/A,FALSE,"INVERSIONES";"Informes",#N/A,FALSE,"CN Oficial";"Informes",#N/A,FALSE,"CA Oficial";"Informes",#N/A,FALSE,"Res Datos Areas"}</definedName>
    <definedName name="____________________________key1" hidden="1">#REF!</definedName>
    <definedName name="____________________________L" hidden="1">{"ASCONGRP","COMPANIES",TRUE}</definedName>
    <definedName name="____________________________M6" hidden="1">{"SUMM",#N/A,TRUE,"C";"ACT_PROD",#N/A,TRUE,"A";"ACT_SHIP",#N/A,TRUE,"A";"BP_YLD",#N/A,TRUE,"B";"ACTZ_PROD",#N/A,TRUE,"D";"ACTZ_SHIP",#N/A,TRUE,"D";"ACTZ_YLD",#N/A,TRUE,"E";"CPSI_PROD",#N/A,TRUE,"F";"CPSI_SHIP",#N/A,TRUE,"F"}</definedName>
    <definedName name="____________________________P21" hidden="1">{"Cover",#N/A,FALSE,"Cover";"Summary",#N/A,FALSE,"Summarpage"}</definedName>
    <definedName name="___________________________a10" hidden="1">{"SUMM",#N/A,TRUE,"C";"ACT_PROD",#N/A,TRUE,"A";"ACT_SHIP",#N/A,TRUE,"A";"BP_YLD",#N/A,TRUE,"B";"ACTZ_PROD",#N/A,TRUE,"D";"ACTZ_SHIP",#N/A,TRUE,"D";"ACTZ_YLD",#N/A,TRUE,"E";"CPSI_PROD",#N/A,TRUE,"F";"CPSI_SHIP",#N/A,TRUE,"F"}</definedName>
    <definedName name="___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___a5" hidden="1">{"andy_p",#N/A,FALSE,"A";"andy_s",#N/A,FALSE,"A"}</definedName>
    <definedName name="___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___a9" hidden="1">{"SUMM",#N/A,TRUE,"C";"ACT_PROD",#N/A,TRUE,"A";"ACT_SHIP",#N/A,TRUE,"A";"BP_YLD",#N/A,TRUE,"B";"ACTZ_PROD",#N/A,TRUE,"D";"ACTZ_SHIP",#N/A,TRUE,"D";"ACTZ_YLD",#N/A,TRUE,"E";"CPSI_PROD",#N/A,TRUE,"F";"CPSI_SHIP",#N/A,TRUE,"F"}</definedName>
    <definedName name="___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___f4" hidden="1">#REF!</definedName>
    <definedName name="___________________________f45" hidden="1">#REF!</definedName>
    <definedName name="___________________________g5" hidden="1">#REF!</definedName>
    <definedName name="___________________________GR3" hidden="1">{"Informes",#N/A,FALSE,"CA";"Informes",#N/A,FALSE,"CN";"Informes",#N/A,FALSE,"INVERSIONES";"Informes",#N/A,FALSE,"CN Oficial";"Informes",#N/A,FALSE,"CA Oficial";"Informes",#N/A,FALSE,"Res Datos Areas"}</definedName>
    <definedName name="___________________________key1" hidden="1">#REF!</definedName>
    <definedName name="___________________________L" hidden="1">{"ASCONGRP","COMPANIES",TRUE}</definedName>
    <definedName name="___________________________M6" hidden="1">{"SUMM",#N/A,TRUE,"C";"ACT_PROD",#N/A,TRUE,"A";"ACT_SHIP",#N/A,TRUE,"A";"BP_YLD",#N/A,TRUE,"B";"ACTZ_PROD",#N/A,TRUE,"D";"ACTZ_SHIP",#N/A,TRUE,"D";"ACTZ_YLD",#N/A,TRUE,"E";"CPSI_PROD",#N/A,TRUE,"F";"CPSI_SHIP",#N/A,TRUE,"F"}</definedName>
    <definedName name="___________________________P21" hidden="1">{"Cover",#N/A,FALSE,"Cover";"Summary",#N/A,FALSE,"Summarpage"}</definedName>
    <definedName name="__________________________a10" hidden="1">{"SUMM",#N/A,TRUE,"C";"ACT_PROD",#N/A,TRUE,"A";"ACT_SHIP",#N/A,TRUE,"A";"BP_YLD",#N/A,TRUE,"B";"ACTZ_PROD",#N/A,TRUE,"D";"ACTZ_SHIP",#N/A,TRUE,"D";"ACTZ_YLD",#N/A,TRUE,"E";"CPSI_PROD",#N/A,TRUE,"F";"CPSI_SHIP",#N/A,TRUE,"F"}</definedName>
    <definedName name="__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__a5" hidden="1">{"andy_p",#N/A,FALSE,"A";"andy_s",#N/A,FALSE,"A"}</definedName>
    <definedName name="__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__a9" hidden="1">{"SUMM",#N/A,TRUE,"C";"ACT_PROD",#N/A,TRUE,"A";"ACT_SHIP",#N/A,TRUE,"A";"BP_YLD",#N/A,TRUE,"B";"ACTZ_PROD",#N/A,TRUE,"D";"ACTZ_SHIP",#N/A,TRUE,"D";"ACTZ_YLD",#N/A,TRUE,"E";"CPSI_PROD",#N/A,TRUE,"F";"CPSI_SHIP",#N/A,TRUE,"F"}</definedName>
    <definedName name="__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__f4" hidden="1">#REF!</definedName>
    <definedName name="__________________________f45" hidden="1">#REF!</definedName>
    <definedName name="__________________________g5" hidden="1">#REF!</definedName>
    <definedName name="__________________________GR3" hidden="1">{"Informes",#N/A,FALSE,"CA";"Informes",#N/A,FALSE,"CN";"Informes",#N/A,FALSE,"INVERSIONES";"Informes",#N/A,FALSE,"CN Oficial";"Informes",#N/A,FALSE,"CA Oficial";"Informes",#N/A,FALSE,"Res Datos Areas"}</definedName>
    <definedName name="__________________________key1" hidden="1">#REF!</definedName>
    <definedName name="__________________________L" hidden="1">{"ASCONGRP","COMPANIES",TRUE}</definedName>
    <definedName name="__________________________M6" hidden="1">{"SUMM",#N/A,TRUE,"C";"ACT_PROD",#N/A,TRUE,"A";"ACT_SHIP",#N/A,TRUE,"A";"BP_YLD",#N/A,TRUE,"B";"ACTZ_PROD",#N/A,TRUE,"D";"ACTZ_SHIP",#N/A,TRUE,"D";"ACTZ_YLD",#N/A,TRUE,"E";"CPSI_PROD",#N/A,TRUE,"F";"CPSI_SHIP",#N/A,TRUE,"F"}</definedName>
    <definedName name="__________________________P21" hidden="1">{"Cover",#N/A,FALSE,"Cover";"Summary",#N/A,FALSE,"Summarpage"}</definedName>
    <definedName name="_________________________a10" hidden="1">{"SUMM",#N/A,TRUE,"C";"ACT_PROD",#N/A,TRUE,"A";"ACT_SHIP",#N/A,TRUE,"A";"BP_YLD",#N/A,TRUE,"B";"ACTZ_PROD",#N/A,TRUE,"D";"ACTZ_SHIP",#N/A,TRUE,"D";"ACTZ_YLD",#N/A,TRUE,"E";"CPSI_PROD",#N/A,TRUE,"F";"CPSI_SHIP",#N/A,TRUE,"F"}</definedName>
    <definedName name="_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_a5" hidden="1">{"andy_p",#N/A,FALSE,"A";"andy_s",#N/A,FALSE,"A"}</definedName>
    <definedName name="_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_a9" hidden="1">{"SUMM",#N/A,TRUE,"C";"ACT_PROD",#N/A,TRUE,"A";"ACT_SHIP",#N/A,TRUE,"A";"BP_YLD",#N/A,TRUE,"B";"ACTZ_PROD",#N/A,TRUE,"D";"ACTZ_SHIP",#N/A,TRUE,"D";"ACTZ_YLD",#N/A,TRUE,"E";"CPSI_PROD",#N/A,TRUE,"F";"CPSI_SHIP",#N/A,TRUE,"F"}</definedName>
    <definedName name="_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_f4" hidden="1">#REF!</definedName>
    <definedName name="_________________________f45" hidden="1">#REF!</definedName>
    <definedName name="_________________________g5" hidden="1">#REF!</definedName>
    <definedName name="_________________________GR3" hidden="1">{"Informes",#N/A,FALSE,"CA";"Informes",#N/A,FALSE,"CN";"Informes",#N/A,FALSE,"INVERSIONES";"Informes",#N/A,FALSE,"CN Oficial";"Informes",#N/A,FALSE,"CA Oficial";"Informes",#N/A,FALSE,"Res Datos Areas"}</definedName>
    <definedName name="_________________________key1" hidden="1">#REF!</definedName>
    <definedName name="_________________________L" hidden="1">{"ASCONGRP","COMPANIES",TRUE}</definedName>
    <definedName name="_________________________M6" hidden="1">{"SUMM",#N/A,TRUE,"C";"ACT_PROD",#N/A,TRUE,"A";"ACT_SHIP",#N/A,TRUE,"A";"BP_YLD",#N/A,TRUE,"B";"ACTZ_PROD",#N/A,TRUE,"D";"ACTZ_SHIP",#N/A,TRUE,"D";"ACTZ_YLD",#N/A,TRUE,"E";"CPSI_PROD",#N/A,TRUE,"F";"CPSI_SHIP",#N/A,TRUE,"F"}</definedName>
    <definedName name="_________________________P21" hidden="1">{"Cover",#N/A,FALSE,"Cover";"Summary",#N/A,FALSE,"Summarpage"}</definedName>
    <definedName name="________________________a10" hidden="1">{"SUMM",#N/A,TRUE,"C";"ACT_PROD",#N/A,TRUE,"A";"ACT_SHIP",#N/A,TRUE,"A";"BP_YLD",#N/A,TRUE,"B";"ACTZ_PROD",#N/A,TRUE,"D";"ACTZ_SHIP",#N/A,TRUE,"D";"ACTZ_YLD",#N/A,TRUE,"E";"CPSI_PROD",#N/A,TRUE,"F";"CPSI_SHIP",#N/A,TRUE,"F"}</definedName>
    <definedName name="_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_a5" hidden="1">{"andy_p",#N/A,FALSE,"A";"andy_s",#N/A,FALSE,"A"}</definedName>
    <definedName name="_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_a9" hidden="1">{"SUMM",#N/A,TRUE,"C";"ACT_PROD",#N/A,TRUE,"A";"ACT_SHIP",#N/A,TRUE,"A";"BP_YLD",#N/A,TRUE,"B";"ACTZ_PROD",#N/A,TRUE,"D";"ACTZ_SHIP",#N/A,TRUE,"D";"ACTZ_YLD",#N/A,TRUE,"E";"CPSI_PROD",#N/A,TRUE,"F";"CPSI_SHIP",#N/A,TRUE,"F"}</definedName>
    <definedName name="_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_f4" hidden="1">#REF!</definedName>
    <definedName name="________________________f45" hidden="1">#REF!</definedName>
    <definedName name="________________________g5" hidden="1">#REF!</definedName>
    <definedName name="________________________GR3" hidden="1">{"Informes",#N/A,FALSE,"CA";"Informes",#N/A,FALSE,"CN";"Informes",#N/A,FALSE,"INVERSIONES";"Informes",#N/A,FALSE,"CN Oficial";"Informes",#N/A,FALSE,"CA Oficial";"Informes",#N/A,FALSE,"Res Datos Areas"}</definedName>
    <definedName name="________________________key1" hidden="1">#REF!</definedName>
    <definedName name="________________________L" hidden="1">{"ASCONGRP","COMPANIES",TRUE}</definedName>
    <definedName name="________________________M6" hidden="1">{"SUMM",#N/A,TRUE,"C";"ACT_PROD",#N/A,TRUE,"A";"ACT_SHIP",#N/A,TRUE,"A";"BP_YLD",#N/A,TRUE,"B";"ACTZ_PROD",#N/A,TRUE,"D";"ACTZ_SHIP",#N/A,TRUE,"D";"ACTZ_YLD",#N/A,TRUE,"E";"CPSI_PROD",#N/A,TRUE,"F";"CPSI_SHIP",#N/A,TRUE,"F"}</definedName>
    <definedName name="________________________P21" hidden="1">{"Cover",#N/A,FALSE,"Cover";"Summary",#N/A,FALSE,"Summarpage"}</definedName>
    <definedName name="________________________xlfn.BAHTTEXT" hidden="1">#NAME?</definedName>
    <definedName name="_______________________a10" hidden="1">{"SUMM",#N/A,TRUE,"C";"ACT_PROD",#N/A,TRUE,"A";"ACT_SHIP",#N/A,TRUE,"A";"BP_YLD",#N/A,TRUE,"B";"ACTZ_PROD",#N/A,TRUE,"D";"ACTZ_SHIP",#N/A,TRUE,"D";"ACTZ_YLD",#N/A,TRUE,"E";"CPSI_PROD",#N/A,TRUE,"F";"CPSI_SHIP",#N/A,TRUE,"F"}</definedName>
    <definedName name="_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_a5" hidden="1">{"andy_p",#N/A,FALSE,"A";"andy_s",#N/A,FALSE,"A"}</definedName>
    <definedName name="_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_a9" hidden="1">{"SUMM",#N/A,TRUE,"C";"ACT_PROD",#N/A,TRUE,"A";"ACT_SHIP",#N/A,TRUE,"A";"BP_YLD",#N/A,TRUE,"B";"ACTZ_PROD",#N/A,TRUE,"D";"ACTZ_SHIP",#N/A,TRUE,"D";"ACTZ_YLD",#N/A,TRUE,"E";"CPSI_PROD",#N/A,TRUE,"F";"CPSI_SHIP",#N/A,TRUE,"F"}</definedName>
    <definedName name="_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_f4" hidden="1">#REF!</definedName>
    <definedName name="_______________________f45" hidden="1">#REF!</definedName>
    <definedName name="_______________________g5" hidden="1">#REF!</definedName>
    <definedName name="_______________________GR3" hidden="1">{"Informes",#N/A,FALSE,"CA";"Informes",#N/A,FALSE,"CN";"Informes",#N/A,FALSE,"INVERSIONES";"Informes",#N/A,FALSE,"CN Oficial";"Informes",#N/A,FALSE,"CA Oficial";"Informes",#N/A,FALSE,"Res Datos Areas"}</definedName>
    <definedName name="_______________________key1" hidden="1">#REF!</definedName>
    <definedName name="_______________________L" hidden="1">{"ASCONGRP","COMPANIES",TRUE}</definedName>
    <definedName name="_______________________M6" hidden="1">{"SUMM",#N/A,TRUE,"C";"ACT_PROD",#N/A,TRUE,"A";"ACT_SHIP",#N/A,TRUE,"A";"BP_YLD",#N/A,TRUE,"B";"ACTZ_PROD",#N/A,TRUE,"D";"ACTZ_SHIP",#N/A,TRUE,"D";"ACTZ_YLD",#N/A,TRUE,"E";"CPSI_PROD",#N/A,TRUE,"F";"CPSI_SHIP",#N/A,TRUE,"F"}</definedName>
    <definedName name="_______________________P21" hidden="1">{"Cover",#N/A,FALSE,"Cover";"Summary",#N/A,FALSE,"Summarpage"}</definedName>
    <definedName name="_______________________xlfn.BAHTTEXT" hidden="1">#NAME?</definedName>
    <definedName name="______________________a10" hidden="1">{"SUMM",#N/A,TRUE,"C";"ACT_PROD",#N/A,TRUE,"A";"ACT_SHIP",#N/A,TRUE,"A";"BP_YLD",#N/A,TRUE,"B";"ACTZ_PROD",#N/A,TRUE,"D";"ACTZ_SHIP",#N/A,TRUE,"D";"ACTZ_YLD",#N/A,TRUE,"E";"CPSI_PROD",#N/A,TRUE,"F";"CPSI_SHIP",#N/A,TRUE,"F"}</definedName>
    <definedName name="_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_a5" hidden="1">{"andy_p",#N/A,FALSE,"A";"andy_s",#N/A,FALSE,"A"}</definedName>
    <definedName name="_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_a9" hidden="1">{"SUMM",#N/A,TRUE,"C";"ACT_PROD",#N/A,TRUE,"A";"ACT_SHIP",#N/A,TRUE,"A";"BP_YLD",#N/A,TRUE,"B";"ACTZ_PROD",#N/A,TRUE,"D";"ACTZ_SHIP",#N/A,TRUE,"D";"ACTZ_YLD",#N/A,TRUE,"E";"CPSI_PROD",#N/A,TRUE,"F";"CPSI_SHIP",#N/A,TRUE,"F"}</definedName>
    <definedName name="_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_eva2" hidden="1">{"'Parte I (BPA)'!$A$1:$A$3"}</definedName>
    <definedName name="______________________f4" hidden="1">#REF!</definedName>
    <definedName name="______________________f45" hidden="1">#REF!</definedName>
    <definedName name="______________________g5" hidden="1">#REF!</definedName>
    <definedName name="______________________GR3" hidden="1">{"Informes",#N/A,FALSE,"CA";"Informes",#N/A,FALSE,"CN";"Informes",#N/A,FALSE,"INVERSIONES";"Informes",#N/A,FALSE,"CN Oficial";"Informes",#N/A,FALSE,"CA Oficial";"Informes",#N/A,FALSE,"Res Datos Areas"}</definedName>
    <definedName name="______________________key1" hidden="1">#REF!</definedName>
    <definedName name="______________________L" hidden="1">{"ASCONGRP","COMPANIES",TRUE}</definedName>
    <definedName name="______________________M6" hidden="1">{"SUMM",#N/A,TRUE,"C";"ACT_PROD",#N/A,TRUE,"A";"ACT_SHIP",#N/A,TRUE,"A";"BP_YLD",#N/A,TRUE,"B";"ACTZ_PROD",#N/A,TRUE,"D";"ACTZ_SHIP",#N/A,TRUE,"D";"ACTZ_YLD",#N/A,TRUE,"E";"CPSI_PROD",#N/A,TRUE,"F";"CPSI_SHIP",#N/A,TRUE,"F"}</definedName>
    <definedName name="______________________P21" hidden="1">{"Cover",#N/A,FALSE,"Cover";"Summary",#N/A,FALSE,"Summarpage"}</definedName>
    <definedName name="______________________xlfn.BAHTTEXT" hidden="1">#NAME?</definedName>
    <definedName name="_____________________a10" hidden="1">{"SUMM",#N/A,TRUE,"C";"ACT_PROD",#N/A,TRUE,"A";"ACT_SHIP",#N/A,TRUE,"A";"BP_YLD",#N/A,TRUE,"B";"ACTZ_PROD",#N/A,TRUE,"D";"ACTZ_SHIP",#N/A,TRUE,"D";"ACTZ_YLD",#N/A,TRUE,"E";"CPSI_PROD",#N/A,TRUE,"F";"CPSI_SHIP",#N/A,TRUE,"F"}</definedName>
    <definedName name="_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_a5" hidden="1">{"andy_p",#N/A,FALSE,"A";"andy_s",#N/A,FALSE,"A"}</definedName>
    <definedName name="_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_a9" hidden="1">{"SUMM",#N/A,TRUE,"C";"ACT_PROD",#N/A,TRUE,"A";"ACT_SHIP",#N/A,TRUE,"A";"BP_YLD",#N/A,TRUE,"B";"ACTZ_PROD",#N/A,TRUE,"D";"ACTZ_SHIP",#N/A,TRUE,"D";"ACTZ_YLD",#N/A,TRUE,"E";"CPSI_PROD",#N/A,TRUE,"F";"CPSI_SHIP",#N/A,TRUE,"F"}</definedName>
    <definedName name="_____________________aa1" hidden="1">{#N/A,#N/A,FALSE,"Hip.Bas";#N/A,#N/A,FALSE,"ventas";#N/A,#N/A,FALSE,"ingre-Año";#N/A,#N/A,FALSE,"ventas-Año";#N/A,#N/A,FALSE,"Costepro";#N/A,#N/A,FALSE,"inversion";#N/A,#N/A,FALSE,"personal";#N/A,#N/A,FALSE,"Gastos-V";#N/A,#N/A,FALSE,"Circulante";#N/A,#N/A,FALSE,"CONSOLI";#N/A,#N/A,FALSE,"Es-Fin";#N/A,#N/A,FALSE,"Margen-P"}</definedName>
    <definedName name="_____________________aa2" hidden="1">{#N/A,#N/A,FALSE,"Hip.Bas";#N/A,#N/A,FALSE,"ventas";#N/A,#N/A,FALSE,"ingre-Año";#N/A,#N/A,FALSE,"ventas-Año";#N/A,#N/A,FALSE,"Costepro";#N/A,#N/A,FALSE,"inversion";#N/A,#N/A,FALSE,"personal";#N/A,#N/A,FALSE,"Gastos-V";#N/A,#N/A,FALSE,"Circulante";#N/A,#N/A,FALSE,"CONSOLI";#N/A,#N/A,FALSE,"Es-Fin";#N/A,#N/A,FALSE,"Margen-P"}</definedName>
    <definedName name="_____________________aa3" hidden="1">{#N/A,#N/A,FALSE,"Hip.Bas";#N/A,#N/A,FALSE,"ventas";#N/A,#N/A,FALSE,"ingre-Año";#N/A,#N/A,FALSE,"ventas-Año";#N/A,#N/A,FALSE,"Costepro";#N/A,#N/A,FALSE,"inversion";#N/A,#N/A,FALSE,"personal";#N/A,#N/A,FALSE,"Gastos-V";#N/A,#N/A,FALSE,"Circulante";#N/A,#N/A,FALSE,"CONSOLI";#N/A,#N/A,FALSE,"Es-Fin";#N/A,#N/A,FALSE,"Margen-P"}</definedName>
    <definedName name="_____________________bb3" hidden="1">{#N/A,#N/A,FALSE,"Hip.Bas";#N/A,#N/A,FALSE,"ventas";#N/A,#N/A,FALSE,"ingre-Año";#N/A,#N/A,FALSE,"ventas-Año";#N/A,#N/A,FALSE,"Costepro";#N/A,#N/A,FALSE,"inversion";#N/A,#N/A,FALSE,"personal";#N/A,#N/A,FALSE,"Gastos-V";#N/A,#N/A,FALSE,"Circulante";#N/A,#N/A,FALSE,"CONSOLI";#N/A,#N/A,FALSE,"Es-Fin";#N/A,#N/A,FALSE,"Margen-P"}</definedName>
    <definedName name="_____________________bb4" hidden="1">{#N/A,#N/A,FALSE,"Hip.Bas";#N/A,#N/A,FALSE,"ventas";#N/A,#N/A,FALSE,"ingre-Año";#N/A,#N/A,FALSE,"ventas-Año";#N/A,#N/A,FALSE,"Costepro";#N/A,#N/A,FALSE,"inversion";#N/A,#N/A,FALSE,"personal";#N/A,#N/A,FALSE,"Gastos-V";#N/A,#N/A,FALSE,"Circulante";#N/A,#N/A,FALSE,"CONSOLI";#N/A,#N/A,FALSE,"Es-Fin";#N/A,#N/A,FALSE,"Margen-P"}</definedName>
    <definedName name="_____________________bb5" hidden="1">{#N/A,#N/A,FALSE,"Hip.Bas";#N/A,#N/A,FALSE,"ventas";#N/A,#N/A,FALSE,"ingre-Año";#N/A,#N/A,FALSE,"ventas-Año";#N/A,#N/A,FALSE,"Costepro";#N/A,#N/A,FALSE,"inversion";#N/A,#N/A,FALSE,"personal";#N/A,#N/A,FALSE,"Gastos-V";#N/A,#N/A,FALSE,"Circulante";#N/A,#N/A,FALSE,"CONSOLI";#N/A,#N/A,FALSE,"Es-Fin";#N/A,#N/A,FALSE,"Margen-P"}</definedName>
    <definedName name="_____________________eva2" hidden="1">{"'Parte I (BPA)'!$A$1:$A$3"}</definedName>
    <definedName name="_____________________f4" hidden="1">#REF!</definedName>
    <definedName name="_____________________f45" hidden="1">#REF!</definedName>
    <definedName name="_____________________g5" hidden="1">#REF!</definedName>
    <definedName name="_____________________GR3" hidden="1">{"Informes",#N/A,FALSE,"CA";"Informes",#N/A,FALSE,"CN";"Informes",#N/A,FALSE,"INVERSIONES";"Informes",#N/A,FALSE,"CN Oficial";"Informes",#N/A,FALSE,"CA Oficial";"Informes",#N/A,FALSE,"Res Datos Areas"}</definedName>
    <definedName name="_____________________key1" hidden="1">#REF!</definedName>
    <definedName name="_____________________L" hidden="1">{"ASCONGRP","COMPANIES",TRUE}</definedName>
    <definedName name="_____________________M6" hidden="1">{"SUMM",#N/A,TRUE,"C";"ACT_PROD",#N/A,TRUE,"A";"ACT_SHIP",#N/A,TRUE,"A";"BP_YLD",#N/A,TRUE,"B";"ACTZ_PROD",#N/A,TRUE,"D";"ACTZ_SHIP",#N/A,TRUE,"D";"ACTZ_YLD",#N/A,TRUE,"E";"CPSI_PROD",#N/A,TRUE,"F";"CPSI_SHIP",#N/A,TRUE,"F"}</definedName>
    <definedName name="_____________________P21" hidden="1">{"Cover",#N/A,FALSE,"Cover";"Summary",#N/A,FALSE,"Summarpage"}</definedName>
    <definedName name="_____________________Q09" hidden="1">{"'Parte I (BPA)'!$A$1:$A$3"}</definedName>
    <definedName name="_____________________Q9" hidden="1">{"'Parte I (BPA)'!$A$1:$A$3"}</definedName>
    <definedName name="_____________________xlfn.BAHTTEXT" hidden="1">#NAME?</definedName>
    <definedName name="____________________a10" hidden="1">{"SUMM",#N/A,TRUE,"C";"ACT_PROD",#N/A,TRUE,"A";"ACT_SHIP",#N/A,TRUE,"A";"BP_YLD",#N/A,TRUE,"B";"ACTZ_PROD",#N/A,TRUE,"D";"ACTZ_SHIP",#N/A,TRUE,"D";"ACTZ_YLD",#N/A,TRUE,"E";"CPSI_PROD",#N/A,TRUE,"F";"CPSI_SHIP",#N/A,TRUE,"F"}</definedName>
    <definedName name="_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_a5" hidden="1">{"andy_p",#N/A,FALSE,"A";"andy_s",#N/A,FALSE,"A"}</definedName>
    <definedName name="_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_a9" hidden="1">{"SUMM",#N/A,TRUE,"C";"ACT_PROD",#N/A,TRUE,"A";"ACT_SHIP",#N/A,TRUE,"A";"BP_YLD",#N/A,TRUE,"B";"ACTZ_PROD",#N/A,TRUE,"D";"ACTZ_SHIP",#N/A,TRUE,"D";"ACTZ_YLD",#N/A,TRUE,"E";"CPSI_PROD",#N/A,TRUE,"F";"CPSI_SHIP",#N/A,TRUE,"F"}</definedName>
    <definedName name="____________________aa1" hidden="1">{#N/A,#N/A,FALSE,"Hip.Bas";#N/A,#N/A,FALSE,"ventas";#N/A,#N/A,FALSE,"ingre-Año";#N/A,#N/A,FALSE,"ventas-Año";#N/A,#N/A,FALSE,"Costepro";#N/A,#N/A,FALSE,"inversion";#N/A,#N/A,FALSE,"personal";#N/A,#N/A,FALSE,"Gastos-V";#N/A,#N/A,FALSE,"Circulante";#N/A,#N/A,FALSE,"CONSOLI";#N/A,#N/A,FALSE,"Es-Fin";#N/A,#N/A,FALSE,"Margen-P"}</definedName>
    <definedName name="____________________aa2" hidden="1">{#N/A,#N/A,FALSE,"Hip.Bas";#N/A,#N/A,FALSE,"ventas";#N/A,#N/A,FALSE,"ingre-Año";#N/A,#N/A,FALSE,"ventas-Año";#N/A,#N/A,FALSE,"Costepro";#N/A,#N/A,FALSE,"inversion";#N/A,#N/A,FALSE,"personal";#N/A,#N/A,FALSE,"Gastos-V";#N/A,#N/A,FALSE,"Circulante";#N/A,#N/A,FALSE,"CONSOLI";#N/A,#N/A,FALSE,"Es-Fin";#N/A,#N/A,FALSE,"Margen-P"}</definedName>
    <definedName name="____________________aa3" hidden="1">{#N/A,#N/A,FALSE,"Hip.Bas";#N/A,#N/A,FALSE,"ventas";#N/A,#N/A,FALSE,"ingre-Año";#N/A,#N/A,FALSE,"ventas-Año";#N/A,#N/A,FALSE,"Costepro";#N/A,#N/A,FALSE,"inversion";#N/A,#N/A,FALSE,"personal";#N/A,#N/A,FALSE,"Gastos-V";#N/A,#N/A,FALSE,"Circulante";#N/A,#N/A,FALSE,"CONSOLI";#N/A,#N/A,FALSE,"Es-Fin";#N/A,#N/A,FALSE,"Margen-P"}</definedName>
    <definedName name="____________________bb3" hidden="1">{#N/A,#N/A,FALSE,"Hip.Bas";#N/A,#N/A,FALSE,"ventas";#N/A,#N/A,FALSE,"ingre-Año";#N/A,#N/A,FALSE,"ventas-Año";#N/A,#N/A,FALSE,"Costepro";#N/A,#N/A,FALSE,"inversion";#N/A,#N/A,FALSE,"personal";#N/A,#N/A,FALSE,"Gastos-V";#N/A,#N/A,FALSE,"Circulante";#N/A,#N/A,FALSE,"CONSOLI";#N/A,#N/A,FALSE,"Es-Fin";#N/A,#N/A,FALSE,"Margen-P"}</definedName>
    <definedName name="____________________bb4" hidden="1">{#N/A,#N/A,FALSE,"Hip.Bas";#N/A,#N/A,FALSE,"ventas";#N/A,#N/A,FALSE,"ingre-Año";#N/A,#N/A,FALSE,"ventas-Año";#N/A,#N/A,FALSE,"Costepro";#N/A,#N/A,FALSE,"inversion";#N/A,#N/A,FALSE,"personal";#N/A,#N/A,FALSE,"Gastos-V";#N/A,#N/A,FALSE,"Circulante";#N/A,#N/A,FALSE,"CONSOLI";#N/A,#N/A,FALSE,"Es-Fin";#N/A,#N/A,FALSE,"Margen-P"}</definedName>
    <definedName name="____________________bb5" hidden="1">{#N/A,#N/A,FALSE,"Hip.Bas";#N/A,#N/A,FALSE,"ventas";#N/A,#N/A,FALSE,"ingre-Año";#N/A,#N/A,FALSE,"ventas-Año";#N/A,#N/A,FALSE,"Costepro";#N/A,#N/A,FALSE,"inversion";#N/A,#N/A,FALSE,"personal";#N/A,#N/A,FALSE,"Gastos-V";#N/A,#N/A,FALSE,"Circulante";#N/A,#N/A,FALSE,"CONSOLI";#N/A,#N/A,FALSE,"Es-Fin";#N/A,#N/A,FALSE,"Margen-P"}</definedName>
    <definedName name="____________________eva2" hidden="1">{"'Parte I (BPA)'!$A$1:$A$3"}</definedName>
    <definedName name="____________________f4" hidden="1">#REF!</definedName>
    <definedName name="____________________f45" hidden="1">#REF!</definedName>
    <definedName name="____________________g5" hidden="1">#REF!</definedName>
    <definedName name="____________________GR3" hidden="1">{"Informes",#N/A,FALSE,"CA";"Informes",#N/A,FALSE,"CN";"Informes",#N/A,FALSE,"INVERSIONES";"Informes",#N/A,FALSE,"CN Oficial";"Informes",#N/A,FALSE,"CA Oficial";"Informes",#N/A,FALSE,"Res Datos Areas"}</definedName>
    <definedName name="____________________key1" hidden="1">#REF!</definedName>
    <definedName name="____________________L" hidden="1">{"ASCONGRP","COMPANIES",TRUE}</definedName>
    <definedName name="____________________M6" hidden="1">{"SUMM",#N/A,TRUE,"C";"ACT_PROD",#N/A,TRUE,"A";"ACT_SHIP",#N/A,TRUE,"A";"BP_YLD",#N/A,TRUE,"B";"ACTZ_PROD",#N/A,TRUE,"D";"ACTZ_SHIP",#N/A,TRUE,"D";"ACTZ_YLD",#N/A,TRUE,"E";"CPSI_PROD",#N/A,TRUE,"F";"CPSI_SHIP",#N/A,TRUE,"F"}</definedName>
    <definedName name="____________________P21" hidden="1">{"Cover",#N/A,FALSE,"Cover";"Summary",#N/A,FALSE,"Summarpage"}</definedName>
    <definedName name="____________________xlfn.BAHTTEXT" hidden="1">#NAME?</definedName>
    <definedName name="___________________a10" hidden="1">{"SUMM",#N/A,TRUE,"C";"ACT_PROD",#N/A,TRUE,"A";"ACT_SHIP",#N/A,TRUE,"A";"BP_YLD",#N/A,TRUE,"B";"ACTZ_PROD",#N/A,TRUE,"D";"ACTZ_SHIP",#N/A,TRUE,"D";"ACTZ_YLD",#N/A,TRUE,"E";"CPSI_PROD",#N/A,TRUE,"F";"CPSI_SHIP",#N/A,TRUE,"F"}</definedName>
    <definedName name="_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_a5" hidden="1">{"andy_p",#N/A,FALSE,"A";"andy_s",#N/A,FALSE,"A"}</definedName>
    <definedName name="_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_a9" hidden="1">{"SUMM",#N/A,TRUE,"C";"ACT_PROD",#N/A,TRUE,"A";"ACT_SHIP",#N/A,TRUE,"A";"BP_YLD",#N/A,TRUE,"B";"ACTZ_PROD",#N/A,TRUE,"D";"ACTZ_SHIP",#N/A,TRUE,"D";"ACTZ_YLD",#N/A,TRUE,"E";"CPSI_PROD",#N/A,TRUE,"F";"CPSI_SHIP",#N/A,TRUE,"F"}</definedName>
    <definedName name="___________________aa1" hidden="1">{#N/A,#N/A,FALSE,"Hip.Bas";#N/A,#N/A,FALSE,"ventas";#N/A,#N/A,FALSE,"ingre-Año";#N/A,#N/A,FALSE,"ventas-Año";#N/A,#N/A,FALSE,"Costepro";#N/A,#N/A,FALSE,"inversion";#N/A,#N/A,FALSE,"personal";#N/A,#N/A,FALSE,"Gastos-V";#N/A,#N/A,FALSE,"Circulante";#N/A,#N/A,FALSE,"CONSOLI";#N/A,#N/A,FALSE,"Es-Fin";#N/A,#N/A,FALSE,"Margen-P"}</definedName>
    <definedName name="___________________aa2" hidden="1">{#N/A,#N/A,FALSE,"Hip.Bas";#N/A,#N/A,FALSE,"ventas";#N/A,#N/A,FALSE,"ingre-Año";#N/A,#N/A,FALSE,"ventas-Año";#N/A,#N/A,FALSE,"Costepro";#N/A,#N/A,FALSE,"inversion";#N/A,#N/A,FALSE,"personal";#N/A,#N/A,FALSE,"Gastos-V";#N/A,#N/A,FALSE,"Circulante";#N/A,#N/A,FALSE,"CONSOLI";#N/A,#N/A,FALSE,"Es-Fin";#N/A,#N/A,FALSE,"Margen-P"}</definedName>
    <definedName name="___________________aa3" hidden="1">{#N/A,#N/A,FALSE,"Hip.Bas";#N/A,#N/A,FALSE,"ventas";#N/A,#N/A,FALSE,"ingre-Año";#N/A,#N/A,FALSE,"ventas-Año";#N/A,#N/A,FALSE,"Costepro";#N/A,#N/A,FALSE,"inversion";#N/A,#N/A,FALSE,"personal";#N/A,#N/A,FALSE,"Gastos-V";#N/A,#N/A,FALSE,"Circulante";#N/A,#N/A,FALSE,"CONSOLI";#N/A,#N/A,FALSE,"Es-Fin";#N/A,#N/A,FALSE,"Margen-P"}</definedName>
    <definedName name="___________________bb3" hidden="1">{#N/A,#N/A,FALSE,"Hip.Bas";#N/A,#N/A,FALSE,"ventas";#N/A,#N/A,FALSE,"ingre-Año";#N/A,#N/A,FALSE,"ventas-Año";#N/A,#N/A,FALSE,"Costepro";#N/A,#N/A,FALSE,"inversion";#N/A,#N/A,FALSE,"personal";#N/A,#N/A,FALSE,"Gastos-V";#N/A,#N/A,FALSE,"Circulante";#N/A,#N/A,FALSE,"CONSOLI";#N/A,#N/A,FALSE,"Es-Fin";#N/A,#N/A,FALSE,"Margen-P"}</definedName>
    <definedName name="___________________bb4" hidden="1">{#N/A,#N/A,FALSE,"Hip.Bas";#N/A,#N/A,FALSE,"ventas";#N/A,#N/A,FALSE,"ingre-Año";#N/A,#N/A,FALSE,"ventas-Año";#N/A,#N/A,FALSE,"Costepro";#N/A,#N/A,FALSE,"inversion";#N/A,#N/A,FALSE,"personal";#N/A,#N/A,FALSE,"Gastos-V";#N/A,#N/A,FALSE,"Circulante";#N/A,#N/A,FALSE,"CONSOLI";#N/A,#N/A,FALSE,"Es-Fin";#N/A,#N/A,FALSE,"Margen-P"}</definedName>
    <definedName name="___________________bb5" hidden="1">{#N/A,#N/A,FALSE,"Hip.Bas";#N/A,#N/A,FALSE,"ventas";#N/A,#N/A,FALSE,"ingre-Año";#N/A,#N/A,FALSE,"ventas-Año";#N/A,#N/A,FALSE,"Costepro";#N/A,#N/A,FALSE,"inversion";#N/A,#N/A,FALSE,"personal";#N/A,#N/A,FALSE,"Gastos-V";#N/A,#N/A,FALSE,"Circulante";#N/A,#N/A,FALSE,"CONSOLI";#N/A,#N/A,FALSE,"Es-Fin";#N/A,#N/A,FALSE,"Margen-P"}</definedName>
    <definedName name="___________________eva2" hidden="1">{"'Parte I (BPA)'!$A$1:$A$3"}</definedName>
    <definedName name="___________________f4" hidden="1">#REF!</definedName>
    <definedName name="___________________f45" hidden="1">#REF!</definedName>
    <definedName name="___________________g5" hidden="1">#REF!</definedName>
    <definedName name="___________________GR3" hidden="1">{"Informes",#N/A,FALSE,"CA";"Informes",#N/A,FALSE,"CN";"Informes",#N/A,FALSE,"INVERSIONES";"Informes",#N/A,FALSE,"CN Oficial";"Informes",#N/A,FALSE,"CA Oficial";"Informes",#N/A,FALSE,"Res Datos Areas"}</definedName>
    <definedName name="___________________key1" hidden="1">#REF!</definedName>
    <definedName name="___________________L" hidden="1">{"ASCONGRP","COMPANIES",TRUE}</definedName>
    <definedName name="___________________M6" hidden="1">{"SUMM",#N/A,TRUE,"C";"ACT_PROD",#N/A,TRUE,"A";"ACT_SHIP",#N/A,TRUE,"A";"BP_YLD",#N/A,TRUE,"B";"ACTZ_PROD",#N/A,TRUE,"D";"ACTZ_SHIP",#N/A,TRUE,"D";"ACTZ_YLD",#N/A,TRUE,"E";"CPSI_PROD",#N/A,TRUE,"F";"CPSI_SHIP",#N/A,TRUE,"F"}</definedName>
    <definedName name="___________________P21" hidden="1">{"Cover",#N/A,FALSE,"Cover";"Summary",#N/A,FALSE,"Summarpage"}</definedName>
    <definedName name="___________________Q09" hidden="1">{"'Parte I (BPA)'!$A$1:$A$3"}</definedName>
    <definedName name="___________________Q9" hidden="1">{"'Parte I (BPA)'!$A$1:$A$3"}</definedName>
    <definedName name="___________________xlfn.BAHTTEXT" hidden="1">#NAME?</definedName>
    <definedName name="__________________a10" hidden="1">{"SUMM",#N/A,TRUE,"C";"ACT_PROD",#N/A,TRUE,"A";"ACT_SHIP",#N/A,TRUE,"A";"BP_YLD",#N/A,TRUE,"B";"ACTZ_PROD",#N/A,TRUE,"D";"ACTZ_SHIP",#N/A,TRUE,"D";"ACTZ_YLD",#N/A,TRUE,"E";"CPSI_PROD",#N/A,TRUE,"F";"CPSI_SHIP",#N/A,TRUE,"F"}</definedName>
    <definedName name="_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_a5" hidden="1">{"andy_p",#N/A,FALSE,"A";"andy_s",#N/A,FALSE,"A"}</definedName>
    <definedName name="_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_a9" hidden="1">{"SUMM",#N/A,TRUE,"C";"ACT_PROD",#N/A,TRUE,"A";"ACT_SHIP",#N/A,TRUE,"A";"BP_YLD",#N/A,TRUE,"B";"ACTZ_PROD",#N/A,TRUE,"D";"ACTZ_SHIP",#N/A,TRUE,"D";"ACTZ_YLD",#N/A,TRUE,"E";"CPSI_PROD",#N/A,TRUE,"F";"CPSI_SHIP",#N/A,TRUE,"F"}</definedName>
    <definedName name="__________________aa1" hidden="1">{#N/A,#N/A,FALSE,"Hip.Bas";#N/A,#N/A,FALSE,"ventas";#N/A,#N/A,FALSE,"ingre-Año";#N/A,#N/A,FALSE,"ventas-Año";#N/A,#N/A,FALSE,"Costepro";#N/A,#N/A,FALSE,"inversion";#N/A,#N/A,FALSE,"personal";#N/A,#N/A,FALSE,"Gastos-V";#N/A,#N/A,FALSE,"Circulante";#N/A,#N/A,FALSE,"CONSOLI";#N/A,#N/A,FALSE,"Es-Fin";#N/A,#N/A,FALSE,"Margen-P"}</definedName>
    <definedName name="__________________aa2" hidden="1">{#N/A,#N/A,FALSE,"Hip.Bas";#N/A,#N/A,FALSE,"ventas";#N/A,#N/A,FALSE,"ingre-Año";#N/A,#N/A,FALSE,"ventas-Año";#N/A,#N/A,FALSE,"Costepro";#N/A,#N/A,FALSE,"inversion";#N/A,#N/A,FALSE,"personal";#N/A,#N/A,FALSE,"Gastos-V";#N/A,#N/A,FALSE,"Circulante";#N/A,#N/A,FALSE,"CONSOLI";#N/A,#N/A,FALSE,"Es-Fin";#N/A,#N/A,FALSE,"Margen-P"}</definedName>
    <definedName name="__________________aa3" hidden="1">{#N/A,#N/A,FALSE,"Hip.Bas";#N/A,#N/A,FALSE,"ventas";#N/A,#N/A,FALSE,"ingre-Año";#N/A,#N/A,FALSE,"ventas-Año";#N/A,#N/A,FALSE,"Costepro";#N/A,#N/A,FALSE,"inversion";#N/A,#N/A,FALSE,"personal";#N/A,#N/A,FALSE,"Gastos-V";#N/A,#N/A,FALSE,"Circulante";#N/A,#N/A,FALSE,"CONSOLI";#N/A,#N/A,FALSE,"Es-Fin";#N/A,#N/A,FALSE,"Margen-P"}</definedName>
    <definedName name="__________________bb3" hidden="1">{#N/A,#N/A,FALSE,"Hip.Bas";#N/A,#N/A,FALSE,"ventas";#N/A,#N/A,FALSE,"ingre-Año";#N/A,#N/A,FALSE,"ventas-Año";#N/A,#N/A,FALSE,"Costepro";#N/A,#N/A,FALSE,"inversion";#N/A,#N/A,FALSE,"personal";#N/A,#N/A,FALSE,"Gastos-V";#N/A,#N/A,FALSE,"Circulante";#N/A,#N/A,FALSE,"CONSOLI";#N/A,#N/A,FALSE,"Es-Fin";#N/A,#N/A,FALSE,"Margen-P"}</definedName>
    <definedName name="__________________bb4" hidden="1">{#N/A,#N/A,FALSE,"Hip.Bas";#N/A,#N/A,FALSE,"ventas";#N/A,#N/A,FALSE,"ingre-Año";#N/A,#N/A,FALSE,"ventas-Año";#N/A,#N/A,FALSE,"Costepro";#N/A,#N/A,FALSE,"inversion";#N/A,#N/A,FALSE,"personal";#N/A,#N/A,FALSE,"Gastos-V";#N/A,#N/A,FALSE,"Circulante";#N/A,#N/A,FALSE,"CONSOLI";#N/A,#N/A,FALSE,"Es-Fin";#N/A,#N/A,FALSE,"Margen-P"}</definedName>
    <definedName name="__________________bb5" hidden="1">{#N/A,#N/A,FALSE,"Hip.Bas";#N/A,#N/A,FALSE,"ventas";#N/A,#N/A,FALSE,"ingre-Año";#N/A,#N/A,FALSE,"ventas-Año";#N/A,#N/A,FALSE,"Costepro";#N/A,#N/A,FALSE,"inversion";#N/A,#N/A,FALSE,"personal";#N/A,#N/A,FALSE,"Gastos-V";#N/A,#N/A,FALSE,"Circulante";#N/A,#N/A,FALSE,"CONSOLI";#N/A,#N/A,FALSE,"Es-Fin";#N/A,#N/A,FALSE,"Margen-P"}</definedName>
    <definedName name="__________________eva2" hidden="1">{"'Parte I (BPA)'!$A$1:$A$3"}</definedName>
    <definedName name="__________________f4" hidden="1">#REF!</definedName>
    <definedName name="__________________f45" hidden="1">#REF!</definedName>
    <definedName name="__________________g5" hidden="1">#REF!</definedName>
    <definedName name="__________________GR3" hidden="1">{"Informes",#N/A,FALSE,"CA";"Informes",#N/A,FALSE,"CN";"Informes",#N/A,FALSE,"INVERSIONES";"Informes",#N/A,FALSE,"CN Oficial";"Informes",#N/A,FALSE,"CA Oficial";"Informes",#N/A,FALSE,"Res Datos Areas"}</definedName>
    <definedName name="__________________key1" hidden="1">#REF!</definedName>
    <definedName name="__________________L" hidden="1">{"ASCONGRP","COMPANIES",TRUE}</definedName>
    <definedName name="__________________M6" hidden="1">{"SUMM",#N/A,TRUE,"C";"ACT_PROD",#N/A,TRUE,"A";"ACT_SHIP",#N/A,TRUE,"A";"BP_YLD",#N/A,TRUE,"B";"ACTZ_PROD",#N/A,TRUE,"D";"ACTZ_SHIP",#N/A,TRUE,"D";"ACTZ_YLD",#N/A,TRUE,"E";"CPSI_PROD",#N/A,TRUE,"F";"CPSI_SHIP",#N/A,TRUE,"F"}</definedName>
    <definedName name="__________________P21" hidden="1">{"Cover",#N/A,FALSE,"Cover";"Summary",#N/A,FALSE,"Summarpage"}</definedName>
    <definedName name="__________________Q09" hidden="1">{"'Parte I (BPA)'!$A$1:$A$3"}</definedName>
    <definedName name="__________________Q9" hidden="1">{"'Parte I (BPA)'!$A$1:$A$3"}</definedName>
    <definedName name="__________________xlfn.BAHTTEXT" hidden="1">#NAME?</definedName>
    <definedName name="_________________a10" hidden="1">{"SUMM",#N/A,TRUE,"C";"ACT_PROD",#N/A,TRUE,"A";"ACT_SHIP",#N/A,TRUE,"A";"BP_YLD",#N/A,TRUE,"B";"ACTZ_PROD",#N/A,TRUE,"D";"ACTZ_SHIP",#N/A,TRUE,"D";"ACTZ_YLD",#N/A,TRUE,"E";"CPSI_PROD",#N/A,TRUE,"F";"CPSI_SHIP",#N/A,TRUE,"F"}</definedName>
    <definedName name="_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_a5" hidden="1">{"andy_p",#N/A,FALSE,"A";"andy_s",#N/A,FALSE,"A"}</definedName>
    <definedName name="_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_a9" hidden="1">{"SUMM",#N/A,TRUE,"C";"ACT_PROD",#N/A,TRUE,"A";"ACT_SHIP",#N/A,TRUE,"A";"BP_YLD",#N/A,TRUE,"B";"ACTZ_PROD",#N/A,TRUE,"D";"ACTZ_SHIP",#N/A,TRUE,"D";"ACTZ_YLD",#N/A,TRUE,"E";"CPSI_PROD",#N/A,TRUE,"F";"CPSI_SHIP",#N/A,TRUE,"F"}</definedName>
    <definedName name="_________________aa1" hidden="1">{#N/A,#N/A,FALSE,"Hip.Bas";#N/A,#N/A,FALSE,"ventas";#N/A,#N/A,FALSE,"ingre-Año";#N/A,#N/A,FALSE,"ventas-Año";#N/A,#N/A,FALSE,"Costepro";#N/A,#N/A,FALSE,"inversion";#N/A,#N/A,FALSE,"personal";#N/A,#N/A,FALSE,"Gastos-V";#N/A,#N/A,FALSE,"Circulante";#N/A,#N/A,FALSE,"CONSOLI";#N/A,#N/A,FALSE,"Es-Fin";#N/A,#N/A,FALSE,"Margen-P"}</definedName>
    <definedName name="_________________aa2" hidden="1">{#N/A,#N/A,FALSE,"Hip.Bas";#N/A,#N/A,FALSE,"ventas";#N/A,#N/A,FALSE,"ingre-Año";#N/A,#N/A,FALSE,"ventas-Año";#N/A,#N/A,FALSE,"Costepro";#N/A,#N/A,FALSE,"inversion";#N/A,#N/A,FALSE,"personal";#N/A,#N/A,FALSE,"Gastos-V";#N/A,#N/A,FALSE,"Circulante";#N/A,#N/A,FALSE,"CONSOLI";#N/A,#N/A,FALSE,"Es-Fin";#N/A,#N/A,FALSE,"Margen-P"}</definedName>
    <definedName name="_________________aa3" hidden="1">{#N/A,#N/A,FALSE,"Hip.Bas";#N/A,#N/A,FALSE,"ventas";#N/A,#N/A,FALSE,"ingre-Año";#N/A,#N/A,FALSE,"ventas-Año";#N/A,#N/A,FALSE,"Costepro";#N/A,#N/A,FALSE,"inversion";#N/A,#N/A,FALSE,"personal";#N/A,#N/A,FALSE,"Gastos-V";#N/A,#N/A,FALSE,"Circulante";#N/A,#N/A,FALSE,"CONSOLI";#N/A,#N/A,FALSE,"Es-Fin";#N/A,#N/A,FALSE,"Margen-P"}</definedName>
    <definedName name="_________________bb3" hidden="1">{#N/A,#N/A,FALSE,"Hip.Bas";#N/A,#N/A,FALSE,"ventas";#N/A,#N/A,FALSE,"ingre-Año";#N/A,#N/A,FALSE,"ventas-Año";#N/A,#N/A,FALSE,"Costepro";#N/A,#N/A,FALSE,"inversion";#N/A,#N/A,FALSE,"personal";#N/A,#N/A,FALSE,"Gastos-V";#N/A,#N/A,FALSE,"Circulante";#N/A,#N/A,FALSE,"CONSOLI";#N/A,#N/A,FALSE,"Es-Fin";#N/A,#N/A,FALSE,"Margen-P"}</definedName>
    <definedName name="_________________bb4" hidden="1">{#N/A,#N/A,FALSE,"Hip.Bas";#N/A,#N/A,FALSE,"ventas";#N/A,#N/A,FALSE,"ingre-Año";#N/A,#N/A,FALSE,"ventas-Año";#N/A,#N/A,FALSE,"Costepro";#N/A,#N/A,FALSE,"inversion";#N/A,#N/A,FALSE,"personal";#N/A,#N/A,FALSE,"Gastos-V";#N/A,#N/A,FALSE,"Circulante";#N/A,#N/A,FALSE,"CONSOLI";#N/A,#N/A,FALSE,"Es-Fin";#N/A,#N/A,FALSE,"Margen-P"}</definedName>
    <definedName name="_________________bb5" hidden="1">{#N/A,#N/A,FALSE,"Hip.Bas";#N/A,#N/A,FALSE,"ventas";#N/A,#N/A,FALSE,"ingre-Año";#N/A,#N/A,FALSE,"ventas-Año";#N/A,#N/A,FALSE,"Costepro";#N/A,#N/A,FALSE,"inversion";#N/A,#N/A,FALSE,"personal";#N/A,#N/A,FALSE,"Gastos-V";#N/A,#N/A,FALSE,"Circulante";#N/A,#N/A,FALSE,"CONSOLI";#N/A,#N/A,FALSE,"Es-Fin";#N/A,#N/A,FALSE,"Margen-P"}</definedName>
    <definedName name="_________________eva2" hidden="1">{"'Parte I (BPA)'!$A$1:$A$3"}</definedName>
    <definedName name="_________________f4" hidden="1">#REF!</definedName>
    <definedName name="_________________f45" hidden="1">#REF!</definedName>
    <definedName name="_________________g5" hidden="1">#REF!</definedName>
    <definedName name="_________________GR3" hidden="1">{"Informes",#N/A,FALSE,"CA";"Informes",#N/A,FALSE,"CN";"Informes",#N/A,FALSE,"INVERSIONES";"Informes",#N/A,FALSE,"CN Oficial";"Informes",#N/A,FALSE,"CA Oficial";"Informes",#N/A,FALSE,"Res Datos Areas"}</definedName>
    <definedName name="_________________key1" hidden="1">#REF!</definedName>
    <definedName name="_________________L" hidden="1">{"ASCONGRP","COMPANIES",TRUE}</definedName>
    <definedName name="_________________M6" hidden="1">{"SUMM",#N/A,TRUE,"C";"ACT_PROD",#N/A,TRUE,"A";"ACT_SHIP",#N/A,TRUE,"A";"BP_YLD",#N/A,TRUE,"B";"ACTZ_PROD",#N/A,TRUE,"D";"ACTZ_SHIP",#N/A,TRUE,"D";"ACTZ_YLD",#N/A,TRUE,"E";"CPSI_PROD",#N/A,TRUE,"F";"CPSI_SHIP",#N/A,TRUE,"F"}</definedName>
    <definedName name="_________________P21" hidden="1">{"Cover",#N/A,FALSE,"Cover";"Summary",#N/A,FALSE,"Summarpage"}</definedName>
    <definedName name="_________________Q09" hidden="1">{"'Parte I (BPA)'!$A$1:$A$3"}</definedName>
    <definedName name="_________________Q9" hidden="1">{"'Parte I (BPA)'!$A$1:$A$3"}</definedName>
    <definedName name="_________________xlfn.BAHTTEXT" hidden="1">#NAME?</definedName>
    <definedName name="________________a10" hidden="1">{"SUMM",#N/A,TRUE,"C";"ACT_PROD",#N/A,TRUE,"A";"ACT_SHIP",#N/A,TRUE,"A";"BP_YLD",#N/A,TRUE,"B";"ACTZ_PROD",#N/A,TRUE,"D";"ACTZ_SHIP",#N/A,TRUE,"D";"ACTZ_YLD",#N/A,TRUE,"E";"CPSI_PROD",#N/A,TRUE,"F";"CPSI_SHIP",#N/A,TRUE,"F"}</definedName>
    <definedName name="_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_a5" hidden="1">{"andy_p",#N/A,FALSE,"A";"andy_s",#N/A,FALSE,"A"}</definedName>
    <definedName name="_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_a9" hidden="1">{"SUMM",#N/A,TRUE,"C";"ACT_PROD",#N/A,TRUE,"A";"ACT_SHIP",#N/A,TRUE,"A";"BP_YLD",#N/A,TRUE,"B";"ACTZ_PROD",#N/A,TRUE,"D";"ACTZ_SHIP",#N/A,TRUE,"D";"ACTZ_YLD",#N/A,TRUE,"E";"CPSI_PROD",#N/A,TRUE,"F";"CPSI_SHIP",#N/A,TRUE,"F"}</definedName>
    <definedName name="________________aa1" hidden="1">{#N/A,#N/A,FALSE,"Hip.Bas";#N/A,#N/A,FALSE,"ventas";#N/A,#N/A,FALSE,"ingre-Año";#N/A,#N/A,FALSE,"ventas-Año";#N/A,#N/A,FALSE,"Costepro";#N/A,#N/A,FALSE,"inversion";#N/A,#N/A,FALSE,"personal";#N/A,#N/A,FALSE,"Gastos-V";#N/A,#N/A,FALSE,"Circulante";#N/A,#N/A,FALSE,"CONSOLI";#N/A,#N/A,FALSE,"Es-Fin";#N/A,#N/A,FALSE,"Margen-P"}</definedName>
    <definedName name="________________aa2" hidden="1">{#N/A,#N/A,FALSE,"Hip.Bas";#N/A,#N/A,FALSE,"ventas";#N/A,#N/A,FALSE,"ingre-Año";#N/A,#N/A,FALSE,"ventas-Año";#N/A,#N/A,FALSE,"Costepro";#N/A,#N/A,FALSE,"inversion";#N/A,#N/A,FALSE,"personal";#N/A,#N/A,FALSE,"Gastos-V";#N/A,#N/A,FALSE,"Circulante";#N/A,#N/A,FALSE,"CONSOLI";#N/A,#N/A,FALSE,"Es-Fin";#N/A,#N/A,FALSE,"Margen-P"}</definedName>
    <definedName name="________________aa3" hidden="1">{#N/A,#N/A,FALSE,"Hip.Bas";#N/A,#N/A,FALSE,"ventas";#N/A,#N/A,FALSE,"ingre-Año";#N/A,#N/A,FALSE,"ventas-Año";#N/A,#N/A,FALSE,"Costepro";#N/A,#N/A,FALSE,"inversion";#N/A,#N/A,FALSE,"personal";#N/A,#N/A,FALSE,"Gastos-V";#N/A,#N/A,FALSE,"Circulante";#N/A,#N/A,FALSE,"CONSOLI";#N/A,#N/A,FALSE,"Es-Fin";#N/A,#N/A,FALSE,"Margen-P"}</definedName>
    <definedName name="________________bb3" hidden="1">{#N/A,#N/A,FALSE,"Hip.Bas";#N/A,#N/A,FALSE,"ventas";#N/A,#N/A,FALSE,"ingre-Año";#N/A,#N/A,FALSE,"ventas-Año";#N/A,#N/A,FALSE,"Costepro";#N/A,#N/A,FALSE,"inversion";#N/A,#N/A,FALSE,"personal";#N/A,#N/A,FALSE,"Gastos-V";#N/A,#N/A,FALSE,"Circulante";#N/A,#N/A,FALSE,"CONSOLI";#N/A,#N/A,FALSE,"Es-Fin";#N/A,#N/A,FALSE,"Margen-P"}</definedName>
    <definedName name="________________bb4" hidden="1">{#N/A,#N/A,FALSE,"Hip.Bas";#N/A,#N/A,FALSE,"ventas";#N/A,#N/A,FALSE,"ingre-Año";#N/A,#N/A,FALSE,"ventas-Año";#N/A,#N/A,FALSE,"Costepro";#N/A,#N/A,FALSE,"inversion";#N/A,#N/A,FALSE,"personal";#N/A,#N/A,FALSE,"Gastos-V";#N/A,#N/A,FALSE,"Circulante";#N/A,#N/A,FALSE,"CONSOLI";#N/A,#N/A,FALSE,"Es-Fin";#N/A,#N/A,FALSE,"Margen-P"}</definedName>
    <definedName name="________________bb5" hidden="1">{#N/A,#N/A,FALSE,"Hip.Bas";#N/A,#N/A,FALSE,"ventas";#N/A,#N/A,FALSE,"ingre-Año";#N/A,#N/A,FALSE,"ventas-Año";#N/A,#N/A,FALSE,"Costepro";#N/A,#N/A,FALSE,"inversion";#N/A,#N/A,FALSE,"personal";#N/A,#N/A,FALSE,"Gastos-V";#N/A,#N/A,FALSE,"Circulante";#N/A,#N/A,FALSE,"CONSOLI";#N/A,#N/A,FALSE,"Es-Fin";#N/A,#N/A,FALSE,"Margen-P"}</definedName>
    <definedName name="________________CoA1997">#REF!</definedName>
    <definedName name="________________eva2" hidden="1">{"'Parte I (BPA)'!$A$1:$A$3"}</definedName>
    <definedName name="________________f4" hidden="1">#REF!</definedName>
    <definedName name="________________f45" hidden="1">#REF!</definedName>
    <definedName name="________________g5" hidden="1">#REF!</definedName>
    <definedName name="________________GR3" hidden="1">{"Informes",#N/A,FALSE,"CA";"Informes",#N/A,FALSE,"CN";"Informes",#N/A,FALSE,"INVERSIONES";"Informes",#N/A,FALSE,"CN Oficial";"Informes",#N/A,FALSE,"CA Oficial";"Informes",#N/A,FALSE,"Res Datos Areas"}</definedName>
    <definedName name="________________key1" hidden="1">#REF!</definedName>
    <definedName name="________________L" hidden="1">{"ASCONGRP","COMPANIES",TRUE}</definedName>
    <definedName name="________________M6" hidden="1">{"SUMM",#N/A,TRUE,"C";"ACT_PROD",#N/A,TRUE,"A";"ACT_SHIP",#N/A,TRUE,"A";"BP_YLD",#N/A,TRUE,"B";"ACTZ_PROD",#N/A,TRUE,"D";"ACTZ_SHIP",#N/A,TRUE,"D";"ACTZ_YLD",#N/A,TRUE,"E";"CPSI_PROD",#N/A,TRUE,"F";"CPSI_SHIP",#N/A,TRUE,"F"}</definedName>
    <definedName name="________________P21" hidden="1">{"Cover",#N/A,FALSE,"Cover";"Summary",#N/A,FALSE,"Summarpage"}</definedName>
    <definedName name="________________Q09" hidden="1">{"'Parte I (BPA)'!$A$1:$A$3"}</definedName>
    <definedName name="________________Q9" hidden="1">{"'Parte I (BPA)'!$A$1:$A$3"}</definedName>
    <definedName name="________________xlfn.BAHTTEXT" hidden="1">#NAME?</definedName>
    <definedName name="_______________a10" hidden="1">{"SUMM",#N/A,TRUE,"C";"ACT_PROD",#N/A,TRUE,"A";"ACT_SHIP",#N/A,TRUE,"A";"BP_YLD",#N/A,TRUE,"B";"ACTZ_PROD",#N/A,TRUE,"D";"ACTZ_SHIP",#N/A,TRUE,"D";"ACTZ_YLD",#N/A,TRUE,"E";"CPSI_PROD",#N/A,TRUE,"F";"CPSI_SHIP",#N/A,TRUE,"F"}</definedName>
    <definedName name="_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_a5" hidden="1">{"andy_p",#N/A,FALSE,"A";"andy_s",#N/A,FALSE,"A"}</definedName>
    <definedName name="_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_a9" hidden="1">{"SUMM",#N/A,TRUE,"C";"ACT_PROD",#N/A,TRUE,"A";"ACT_SHIP",#N/A,TRUE,"A";"BP_YLD",#N/A,TRUE,"B";"ACTZ_PROD",#N/A,TRUE,"D";"ACTZ_SHIP",#N/A,TRUE,"D";"ACTZ_YLD",#N/A,TRUE,"E";"CPSI_PROD",#N/A,TRUE,"F";"CPSI_SHIP",#N/A,TRUE,"F"}</definedName>
    <definedName name="_______________aa1" hidden="1">{#N/A,#N/A,FALSE,"Hip.Bas";#N/A,#N/A,FALSE,"ventas";#N/A,#N/A,FALSE,"ingre-Año";#N/A,#N/A,FALSE,"ventas-Año";#N/A,#N/A,FALSE,"Costepro";#N/A,#N/A,FALSE,"inversion";#N/A,#N/A,FALSE,"personal";#N/A,#N/A,FALSE,"Gastos-V";#N/A,#N/A,FALSE,"Circulante";#N/A,#N/A,FALSE,"CONSOLI";#N/A,#N/A,FALSE,"Es-Fin";#N/A,#N/A,FALSE,"Margen-P"}</definedName>
    <definedName name="_______________aa2" hidden="1">{#N/A,#N/A,FALSE,"Hip.Bas";#N/A,#N/A,FALSE,"ventas";#N/A,#N/A,FALSE,"ingre-Año";#N/A,#N/A,FALSE,"ventas-Año";#N/A,#N/A,FALSE,"Costepro";#N/A,#N/A,FALSE,"inversion";#N/A,#N/A,FALSE,"personal";#N/A,#N/A,FALSE,"Gastos-V";#N/A,#N/A,FALSE,"Circulante";#N/A,#N/A,FALSE,"CONSOLI";#N/A,#N/A,FALSE,"Es-Fin";#N/A,#N/A,FALSE,"Margen-P"}</definedName>
    <definedName name="_______________aa3" hidden="1">{#N/A,#N/A,FALSE,"Hip.Bas";#N/A,#N/A,FALSE,"ventas";#N/A,#N/A,FALSE,"ingre-Año";#N/A,#N/A,FALSE,"ventas-Año";#N/A,#N/A,FALSE,"Costepro";#N/A,#N/A,FALSE,"inversion";#N/A,#N/A,FALSE,"personal";#N/A,#N/A,FALSE,"Gastos-V";#N/A,#N/A,FALSE,"Circulante";#N/A,#N/A,FALSE,"CONSOLI";#N/A,#N/A,FALSE,"Es-Fin";#N/A,#N/A,FALSE,"Margen-P"}</definedName>
    <definedName name="_______________bb3" hidden="1">{#N/A,#N/A,FALSE,"Hip.Bas";#N/A,#N/A,FALSE,"ventas";#N/A,#N/A,FALSE,"ingre-Año";#N/A,#N/A,FALSE,"ventas-Año";#N/A,#N/A,FALSE,"Costepro";#N/A,#N/A,FALSE,"inversion";#N/A,#N/A,FALSE,"personal";#N/A,#N/A,FALSE,"Gastos-V";#N/A,#N/A,FALSE,"Circulante";#N/A,#N/A,FALSE,"CONSOLI";#N/A,#N/A,FALSE,"Es-Fin";#N/A,#N/A,FALSE,"Margen-P"}</definedName>
    <definedName name="_______________bb4" hidden="1">{#N/A,#N/A,FALSE,"Hip.Bas";#N/A,#N/A,FALSE,"ventas";#N/A,#N/A,FALSE,"ingre-Año";#N/A,#N/A,FALSE,"ventas-Año";#N/A,#N/A,FALSE,"Costepro";#N/A,#N/A,FALSE,"inversion";#N/A,#N/A,FALSE,"personal";#N/A,#N/A,FALSE,"Gastos-V";#N/A,#N/A,FALSE,"Circulante";#N/A,#N/A,FALSE,"CONSOLI";#N/A,#N/A,FALSE,"Es-Fin";#N/A,#N/A,FALSE,"Margen-P"}</definedName>
    <definedName name="_______________bb5" hidden="1">{#N/A,#N/A,FALSE,"Hip.Bas";#N/A,#N/A,FALSE,"ventas";#N/A,#N/A,FALSE,"ingre-Año";#N/A,#N/A,FALSE,"ventas-Año";#N/A,#N/A,FALSE,"Costepro";#N/A,#N/A,FALSE,"inversion";#N/A,#N/A,FALSE,"personal";#N/A,#N/A,FALSE,"Gastos-V";#N/A,#N/A,FALSE,"Circulante";#N/A,#N/A,FALSE,"CONSOLI";#N/A,#N/A,FALSE,"Es-Fin";#N/A,#N/A,FALSE,"Margen-P"}</definedName>
    <definedName name="_______________CoA1997">#REF!</definedName>
    <definedName name="_______________eva2" hidden="1">{"'Parte I (BPA)'!$A$1:$A$3"}</definedName>
    <definedName name="_______________f4" hidden="1">#REF!</definedName>
    <definedName name="_______________f45" hidden="1">#REF!</definedName>
    <definedName name="_______________g5" hidden="1">#REF!</definedName>
    <definedName name="_______________GR3" hidden="1">{"Informes",#N/A,FALSE,"CA";"Informes",#N/A,FALSE,"CN";"Informes",#N/A,FALSE,"INVERSIONES";"Informes",#N/A,FALSE,"CN Oficial";"Informes",#N/A,FALSE,"CA Oficial";"Informes",#N/A,FALSE,"Res Datos Areas"}</definedName>
    <definedName name="_______________key1" hidden="1">#REF!</definedName>
    <definedName name="_______________L" hidden="1">{"ASCONGRP","COMPANIES",TRUE}</definedName>
    <definedName name="_______________M6" hidden="1">{"SUMM",#N/A,TRUE,"C";"ACT_PROD",#N/A,TRUE,"A";"ACT_SHIP",#N/A,TRUE,"A";"BP_YLD",#N/A,TRUE,"B";"ACTZ_PROD",#N/A,TRUE,"D";"ACTZ_SHIP",#N/A,TRUE,"D";"ACTZ_YLD",#N/A,TRUE,"E";"CPSI_PROD",#N/A,TRUE,"F";"CPSI_SHIP",#N/A,TRUE,"F"}</definedName>
    <definedName name="_______________P21" hidden="1">{"Cover",#N/A,FALSE,"Cover";"Summary",#N/A,FALSE,"Summarpage"}</definedName>
    <definedName name="_______________Q09" hidden="1">{"'Parte I (BPA)'!$A$1:$A$3"}</definedName>
    <definedName name="_______________Q9" hidden="1">{"'Parte I (BPA)'!$A$1:$A$3"}</definedName>
    <definedName name="_______________xlfn.BAHTTEXT" hidden="1">#NAME?</definedName>
    <definedName name="______________a10" hidden="1">{"SUMM",#N/A,TRUE,"C";"ACT_PROD",#N/A,TRUE,"A";"ACT_SHIP",#N/A,TRUE,"A";"BP_YLD",#N/A,TRUE,"B";"ACTZ_PROD",#N/A,TRUE,"D";"ACTZ_SHIP",#N/A,TRUE,"D";"ACTZ_YLD",#N/A,TRUE,"E";"CPSI_PROD",#N/A,TRUE,"F";"CPSI_SHIP",#N/A,TRUE,"F"}</definedName>
    <definedName name="_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_a5" hidden="1">{"andy_p",#N/A,FALSE,"A";"andy_s",#N/A,FALSE,"A"}</definedName>
    <definedName name="_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_a9" hidden="1">{"SUMM",#N/A,TRUE,"C";"ACT_PROD",#N/A,TRUE,"A";"ACT_SHIP",#N/A,TRUE,"A";"BP_YLD",#N/A,TRUE,"B";"ACTZ_PROD",#N/A,TRUE,"D";"ACTZ_SHIP",#N/A,TRUE,"D";"ACTZ_YLD",#N/A,TRUE,"E";"CPSI_PROD",#N/A,TRUE,"F";"CPSI_SHIP",#N/A,TRUE,"F"}</definedName>
    <definedName name="______________aa1" hidden="1">{#N/A,#N/A,FALSE,"Hip.Bas";#N/A,#N/A,FALSE,"ventas";#N/A,#N/A,FALSE,"ingre-Año";#N/A,#N/A,FALSE,"ventas-Año";#N/A,#N/A,FALSE,"Costepro";#N/A,#N/A,FALSE,"inversion";#N/A,#N/A,FALSE,"personal";#N/A,#N/A,FALSE,"Gastos-V";#N/A,#N/A,FALSE,"Circulante";#N/A,#N/A,FALSE,"CONSOLI";#N/A,#N/A,FALSE,"Es-Fin";#N/A,#N/A,FALSE,"Margen-P"}</definedName>
    <definedName name="______________aa2" hidden="1">{#N/A,#N/A,FALSE,"Hip.Bas";#N/A,#N/A,FALSE,"ventas";#N/A,#N/A,FALSE,"ingre-Año";#N/A,#N/A,FALSE,"ventas-Año";#N/A,#N/A,FALSE,"Costepro";#N/A,#N/A,FALSE,"inversion";#N/A,#N/A,FALSE,"personal";#N/A,#N/A,FALSE,"Gastos-V";#N/A,#N/A,FALSE,"Circulante";#N/A,#N/A,FALSE,"CONSOLI";#N/A,#N/A,FALSE,"Es-Fin";#N/A,#N/A,FALSE,"Margen-P"}</definedName>
    <definedName name="______________aa3" hidden="1">{#N/A,#N/A,FALSE,"Hip.Bas";#N/A,#N/A,FALSE,"ventas";#N/A,#N/A,FALSE,"ingre-Año";#N/A,#N/A,FALSE,"ventas-Año";#N/A,#N/A,FALSE,"Costepro";#N/A,#N/A,FALSE,"inversion";#N/A,#N/A,FALSE,"personal";#N/A,#N/A,FALSE,"Gastos-V";#N/A,#N/A,FALSE,"Circulante";#N/A,#N/A,FALSE,"CONSOLI";#N/A,#N/A,FALSE,"Es-Fin";#N/A,#N/A,FALSE,"Margen-P"}</definedName>
    <definedName name="______________bb3" hidden="1">{#N/A,#N/A,FALSE,"Hip.Bas";#N/A,#N/A,FALSE,"ventas";#N/A,#N/A,FALSE,"ingre-Año";#N/A,#N/A,FALSE,"ventas-Año";#N/A,#N/A,FALSE,"Costepro";#N/A,#N/A,FALSE,"inversion";#N/A,#N/A,FALSE,"personal";#N/A,#N/A,FALSE,"Gastos-V";#N/A,#N/A,FALSE,"Circulante";#N/A,#N/A,FALSE,"CONSOLI";#N/A,#N/A,FALSE,"Es-Fin";#N/A,#N/A,FALSE,"Margen-P"}</definedName>
    <definedName name="______________bb4" hidden="1">{#N/A,#N/A,FALSE,"Hip.Bas";#N/A,#N/A,FALSE,"ventas";#N/A,#N/A,FALSE,"ingre-Año";#N/A,#N/A,FALSE,"ventas-Año";#N/A,#N/A,FALSE,"Costepro";#N/A,#N/A,FALSE,"inversion";#N/A,#N/A,FALSE,"personal";#N/A,#N/A,FALSE,"Gastos-V";#N/A,#N/A,FALSE,"Circulante";#N/A,#N/A,FALSE,"CONSOLI";#N/A,#N/A,FALSE,"Es-Fin";#N/A,#N/A,FALSE,"Margen-P"}</definedName>
    <definedName name="______________bb5" hidden="1">{#N/A,#N/A,FALSE,"Hip.Bas";#N/A,#N/A,FALSE,"ventas";#N/A,#N/A,FALSE,"ingre-Año";#N/A,#N/A,FALSE,"ventas-Año";#N/A,#N/A,FALSE,"Costepro";#N/A,#N/A,FALSE,"inversion";#N/A,#N/A,FALSE,"personal";#N/A,#N/A,FALSE,"Gastos-V";#N/A,#N/A,FALSE,"Circulante";#N/A,#N/A,FALSE,"CONSOLI";#N/A,#N/A,FALSE,"Es-Fin";#N/A,#N/A,FALSE,"Margen-P"}</definedName>
    <definedName name="______________CoA1997">#REF!</definedName>
    <definedName name="______________eva2" hidden="1">{"'Parte I (BPA)'!$A$1:$A$3"}</definedName>
    <definedName name="______________f4" hidden="1">#REF!</definedName>
    <definedName name="______________f45" hidden="1">#REF!</definedName>
    <definedName name="______________g5" hidden="1">#REF!</definedName>
    <definedName name="______________GR3" hidden="1">{"Informes",#N/A,FALSE,"CA";"Informes",#N/A,FALSE,"CN";"Informes",#N/A,FALSE,"INVERSIONES";"Informes",#N/A,FALSE,"CN Oficial";"Informes",#N/A,FALSE,"CA Oficial";"Informes",#N/A,FALSE,"Res Datos Areas"}</definedName>
    <definedName name="______________key1" hidden="1">#REF!</definedName>
    <definedName name="______________L" hidden="1">{"ASCONGRP","COMPANIES",TRUE}</definedName>
    <definedName name="______________M6" hidden="1">{"SUMM",#N/A,TRUE,"C";"ACT_PROD",#N/A,TRUE,"A";"ACT_SHIP",#N/A,TRUE,"A";"BP_YLD",#N/A,TRUE,"B";"ACTZ_PROD",#N/A,TRUE,"D";"ACTZ_SHIP",#N/A,TRUE,"D";"ACTZ_YLD",#N/A,TRUE,"E";"CPSI_PROD",#N/A,TRUE,"F";"CPSI_SHIP",#N/A,TRUE,"F"}</definedName>
    <definedName name="______________P21" hidden="1">{"Cover",#N/A,FALSE,"Cover";"Summary",#N/A,FALSE,"Summarpage"}</definedName>
    <definedName name="______________xlfn.BAHTTEXT" hidden="1">#NAME?</definedName>
    <definedName name="_____________a10" hidden="1">{"SUMM",#N/A,TRUE,"C";"ACT_PROD",#N/A,TRUE,"A";"ACT_SHIP",#N/A,TRUE,"A";"BP_YLD",#N/A,TRUE,"B";"ACTZ_PROD",#N/A,TRUE,"D";"ACTZ_SHIP",#N/A,TRUE,"D";"ACTZ_YLD",#N/A,TRUE,"E";"CPSI_PROD",#N/A,TRUE,"F";"CPSI_SHIP",#N/A,TRUE,"F"}</definedName>
    <definedName name="_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_a5" hidden="1">{"andy_p",#N/A,FALSE,"A";"andy_s",#N/A,FALSE,"A"}</definedName>
    <definedName name="_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_a9" hidden="1">{"SUMM",#N/A,TRUE,"C";"ACT_PROD",#N/A,TRUE,"A";"ACT_SHIP",#N/A,TRUE,"A";"BP_YLD",#N/A,TRUE,"B";"ACTZ_PROD",#N/A,TRUE,"D";"ACTZ_SHIP",#N/A,TRUE,"D";"ACTZ_YLD",#N/A,TRUE,"E";"CPSI_PROD",#N/A,TRUE,"F";"CPSI_SHIP",#N/A,TRUE,"F"}</definedName>
    <definedName name="_____________aa1" hidden="1">{#N/A,#N/A,FALSE,"Hip.Bas";#N/A,#N/A,FALSE,"ventas";#N/A,#N/A,FALSE,"ingre-Año";#N/A,#N/A,FALSE,"ventas-Año";#N/A,#N/A,FALSE,"Costepro";#N/A,#N/A,FALSE,"inversion";#N/A,#N/A,FALSE,"personal";#N/A,#N/A,FALSE,"Gastos-V";#N/A,#N/A,FALSE,"Circulante";#N/A,#N/A,FALSE,"CONSOLI";#N/A,#N/A,FALSE,"Es-Fin";#N/A,#N/A,FALSE,"Margen-P"}</definedName>
    <definedName name="_____________aa2" hidden="1">{#N/A,#N/A,FALSE,"Hip.Bas";#N/A,#N/A,FALSE,"ventas";#N/A,#N/A,FALSE,"ingre-Año";#N/A,#N/A,FALSE,"ventas-Año";#N/A,#N/A,FALSE,"Costepro";#N/A,#N/A,FALSE,"inversion";#N/A,#N/A,FALSE,"personal";#N/A,#N/A,FALSE,"Gastos-V";#N/A,#N/A,FALSE,"Circulante";#N/A,#N/A,FALSE,"CONSOLI";#N/A,#N/A,FALSE,"Es-Fin";#N/A,#N/A,FALSE,"Margen-P"}</definedName>
    <definedName name="_____________aa3" hidden="1">{#N/A,#N/A,FALSE,"Hip.Bas";#N/A,#N/A,FALSE,"ventas";#N/A,#N/A,FALSE,"ingre-Año";#N/A,#N/A,FALSE,"ventas-Año";#N/A,#N/A,FALSE,"Costepro";#N/A,#N/A,FALSE,"inversion";#N/A,#N/A,FALSE,"personal";#N/A,#N/A,FALSE,"Gastos-V";#N/A,#N/A,FALSE,"Circulante";#N/A,#N/A,FALSE,"CONSOLI";#N/A,#N/A,FALSE,"Es-Fin";#N/A,#N/A,FALSE,"Margen-P"}</definedName>
    <definedName name="_____________bb3" hidden="1">{#N/A,#N/A,FALSE,"Hip.Bas";#N/A,#N/A,FALSE,"ventas";#N/A,#N/A,FALSE,"ingre-Año";#N/A,#N/A,FALSE,"ventas-Año";#N/A,#N/A,FALSE,"Costepro";#N/A,#N/A,FALSE,"inversion";#N/A,#N/A,FALSE,"personal";#N/A,#N/A,FALSE,"Gastos-V";#N/A,#N/A,FALSE,"Circulante";#N/A,#N/A,FALSE,"CONSOLI";#N/A,#N/A,FALSE,"Es-Fin";#N/A,#N/A,FALSE,"Margen-P"}</definedName>
    <definedName name="_____________bb4" hidden="1">{#N/A,#N/A,FALSE,"Hip.Bas";#N/A,#N/A,FALSE,"ventas";#N/A,#N/A,FALSE,"ingre-Año";#N/A,#N/A,FALSE,"ventas-Año";#N/A,#N/A,FALSE,"Costepro";#N/A,#N/A,FALSE,"inversion";#N/A,#N/A,FALSE,"personal";#N/A,#N/A,FALSE,"Gastos-V";#N/A,#N/A,FALSE,"Circulante";#N/A,#N/A,FALSE,"CONSOLI";#N/A,#N/A,FALSE,"Es-Fin";#N/A,#N/A,FALSE,"Margen-P"}</definedName>
    <definedName name="_____________bb5" hidden="1">{#N/A,#N/A,FALSE,"Hip.Bas";#N/A,#N/A,FALSE,"ventas";#N/A,#N/A,FALSE,"ingre-Año";#N/A,#N/A,FALSE,"ventas-Año";#N/A,#N/A,FALSE,"Costepro";#N/A,#N/A,FALSE,"inversion";#N/A,#N/A,FALSE,"personal";#N/A,#N/A,FALSE,"Gastos-V";#N/A,#N/A,FALSE,"Circulante";#N/A,#N/A,FALSE,"CONSOLI";#N/A,#N/A,FALSE,"Es-Fin";#N/A,#N/A,FALSE,"Margen-P"}</definedName>
    <definedName name="_____________BIO1" hidden="1">{"toc1",#N/A,FALSE,"TOC";"cover",#N/A,FALSE,"Cover";"ts1",#N/A,FALSE,"Transaction Summary";"ei3",#N/A,FALSE,"Earnings Impact";"ad3",#N/A,FALSE,"accretion dilution"}</definedName>
    <definedName name="_____________CoA1997">#REF!</definedName>
    <definedName name="_____________cvb2" hidden="1">{"toc1",#N/A,FALSE,"TOC";"cover",#N/A,FALSE,"Cover";"ts1",#N/A,FALSE,"Transaction Summary";"ei3",#N/A,FALSE,"Earnings Impact";"ad3",#N/A,FALSE,"accretion dilution"}</definedName>
    <definedName name="_____________eva2" hidden="1">{"'Parte I (BPA)'!$A$1:$A$3"}</definedName>
    <definedName name="_____________f4" hidden="1">#REF!</definedName>
    <definedName name="_____________f45" hidden="1">#REF!</definedName>
    <definedName name="__________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__________g5" hidden="1">#REF!</definedName>
    <definedName name="_____________GR3" hidden="1">{"Informes",#N/A,FALSE,"CA";"Informes",#N/A,FALSE,"CN";"Informes",#N/A,FALSE,"INVERSIONES";"Informes",#N/A,FALSE,"CN Oficial";"Informes",#N/A,FALSE,"CA Oficial";"Informes",#N/A,FALSE,"Res Datos Areas"}</definedName>
    <definedName name="_____________key1" hidden="1">#REF!</definedName>
    <definedName name="_____________L" hidden="1">{"ASCONGRP","COMPANIES",TRUE}</definedName>
    <definedName name="_____________M6" hidden="1">{"SUMM",#N/A,TRUE,"C";"ACT_PROD",#N/A,TRUE,"A";"ACT_SHIP",#N/A,TRUE,"A";"BP_YLD",#N/A,TRUE,"B";"ACTZ_PROD",#N/A,TRUE,"D";"ACTZ_SHIP",#N/A,TRUE,"D";"ACTZ_YLD",#N/A,TRUE,"E";"CPSI_PROD",#N/A,TRUE,"F";"CPSI_SHIP",#N/A,TRUE,"F"}</definedName>
    <definedName name="_____________P21" hidden="1">{"Cover",#N/A,FALSE,"Cover";"Summary",#N/A,FALSE,"Summarpage"}</definedName>
    <definedName name="_____________Q09" hidden="1">{"'Parte I (BPA)'!$A$1:$A$3"}</definedName>
    <definedName name="_____________Q9" hidden="1">{"'Parte I (BPA)'!$A$1:$A$3"}</definedName>
    <definedName name="_____________wer33" hidden="1">{"cover",#N/A,TRUE,"Cover";"toc5",#N/A,TRUE,"TOC";"over",#N/A,TRUE,"Overview";"ts2",#N/A,TRUE,"Det_Trans_Sum";"ei1",#N/A,TRUE,"Earnings Impact";"ad1",#N/A,TRUE,"accretion dilution";"pfis1",#N/A,TRUE,"Pro Forma Income Statement";"ca1",#N/A,TRUE,"Contribution_Analysis";"acq1",#N/A,TRUE,"Acquirer";"tar1",#N/A,TRUE,"Target"}</definedName>
    <definedName name="_____________xlfn.BAHTTEXT" hidden="1">#NAME?</definedName>
    <definedName name="____________a10" hidden="1">{"SUMM",#N/A,TRUE,"C";"ACT_PROD",#N/A,TRUE,"A";"ACT_SHIP",#N/A,TRUE,"A";"BP_YLD",#N/A,TRUE,"B";"ACTZ_PROD",#N/A,TRUE,"D";"ACTZ_SHIP",#N/A,TRUE,"D";"ACTZ_YLD",#N/A,TRUE,"E";"CPSI_PROD",#N/A,TRUE,"F";"CPSI_SHIP",#N/A,TRUE,"F"}</definedName>
    <definedName name="_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_a5" hidden="1">{"andy_p",#N/A,FALSE,"A";"andy_s",#N/A,FALSE,"A"}</definedName>
    <definedName name="_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_a9" hidden="1">{"SUMM",#N/A,TRUE,"C";"ACT_PROD",#N/A,TRUE,"A";"ACT_SHIP",#N/A,TRUE,"A";"BP_YLD",#N/A,TRUE,"B";"ACTZ_PROD",#N/A,TRUE,"D";"ACTZ_SHIP",#N/A,TRUE,"D";"ACTZ_YLD",#N/A,TRUE,"E";"CPSI_PROD",#N/A,TRUE,"F";"CPSI_SHIP",#N/A,TRUE,"F"}</definedName>
    <definedName name="____________aa1" hidden="1">{#N/A,#N/A,FALSE,"Hip.Bas";#N/A,#N/A,FALSE,"ventas";#N/A,#N/A,FALSE,"ingre-Año";#N/A,#N/A,FALSE,"ventas-Año";#N/A,#N/A,FALSE,"Costepro";#N/A,#N/A,FALSE,"inversion";#N/A,#N/A,FALSE,"personal";#N/A,#N/A,FALSE,"Gastos-V";#N/A,#N/A,FALSE,"Circulante";#N/A,#N/A,FALSE,"CONSOLI";#N/A,#N/A,FALSE,"Es-Fin";#N/A,#N/A,FALSE,"Margen-P"}</definedName>
    <definedName name="____________aa2" hidden="1">{#N/A,#N/A,FALSE,"Hip.Bas";#N/A,#N/A,FALSE,"ventas";#N/A,#N/A,FALSE,"ingre-Año";#N/A,#N/A,FALSE,"ventas-Año";#N/A,#N/A,FALSE,"Costepro";#N/A,#N/A,FALSE,"inversion";#N/A,#N/A,FALSE,"personal";#N/A,#N/A,FALSE,"Gastos-V";#N/A,#N/A,FALSE,"Circulante";#N/A,#N/A,FALSE,"CONSOLI";#N/A,#N/A,FALSE,"Es-Fin";#N/A,#N/A,FALSE,"Margen-P"}</definedName>
    <definedName name="____________aa3" hidden="1">{#N/A,#N/A,FALSE,"Hip.Bas";#N/A,#N/A,FALSE,"ventas";#N/A,#N/A,FALSE,"ingre-Año";#N/A,#N/A,FALSE,"ventas-Año";#N/A,#N/A,FALSE,"Costepro";#N/A,#N/A,FALSE,"inversion";#N/A,#N/A,FALSE,"personal";#N/A,#N/A,FALSE,"Gastos-V";#N/A,#N/A,FALSE,"Circulante";#N/A,#N/A,FALSE,"CONSOLI";#N/A,#N/A,FALSE,"Es-Fin";#N/A,#N/A,FALSE,"Margen-P"}</definedName>
    <definedName name="____________bb3" hidden="1">{#N/A,#N/A,FALSE,"Hip.Bas";#N/A,#N/A,FALSE,"ventas";#N/A,#N/A,FALSE,"ingre-Año";#N/A,#N/A,FALSE,"ventas-Año";#N/A,#N/A,FALSE,"Costepro";#N/A,#N/A,FALSE,"inversion";#N/A,#N/A,FALSE,"personal";#N/A,#N/A,FALSE,"Gastos-V";#N/A,#N/A,FALSE,"Circulante";#N/A,#N/A,FALSE,"CONSOLI";#N/A,#N/A,FALSE,"Es-Fin";#N/A,#N/A,FALSE,"Margen-P"}</definedName>
    <definedName name="____________bb4" hidden="1">{#N/A,#N/A,FALSE,"Hip.Bas";#N/A,#N/A,FALSE,"ventas";#N/A,#N/A,FALSE,"ingre-Año";#N/A,#N/A,FALSE,"ventas-Año";#N/A,#N/A,FALSE,"Costepro";#N/A,#N/A,FALSE,"inversion";#N/A,#N/A,FALSE,"personal";#N/A,#N/A,FALSE,"Gastos-V";#N/A,#N/A,FALSE,"Circulante";#N/A,#N/A,FALSE,"CONSOLI";#N/A,#N/A,FALSE,"Es-Fin";#N/A,#N/A,FALSE,"Margen-P"}</definedName>
    <definedName name="____________bb5" hidden="1">{#N/A,#N/A,FALSE,"Hip.Bas";#N/A,#N/A,FALSE,"ventas";#N/A,#N/A,FALSE,"ingre-Año";#N/A,#N/A,FALSE,"ventas-Año";#N/A,#N/A,FALSE,"Costepro";#N/A,#N/A,FALSE,"inversion";#N/A,#N/A,FALSE,"personal";#N/A,#N/A,FALSE,"Gastos-V";#N/A,#N/A,FALSE,"Circulante";#N/A,#N/A,FALSE,"CONSOLI";#N/A,#N/A,FALSE,"Es-Fin";#N/A,#N/A,FALSE,"Margen-P"}</definedName>
    <definedName name="____________BIO1" hidden="1">{"toc1",#N/A,FALSE,"TOC";"cover",#N/A,FALSE,"Cover";"ts1",#N/A,FALSE,"Transaction Summary";"ei3",#N/A,FALSE,"Earnings Impact";"ad3",#N/A,FALSE,"accretion dilution"}</definedName>
    <definedName name="____________CoA1997">#REF!</definedName>
    <definedName name="____________cvb2" hidden="1">{"toc1",#N/A,FALSE,"TOC";"cover",#N/A,FALSE,"Cover";"ts1",#N/A,FALSE,"Transaction Summary";"ei3",#N/A,FALSE,"Earnings Impact";"ad3",#N/A,FALSE,"accretion dilution"}</definedName>
    <definedName name="____________eva2" hidden="1">{"'Parte I (BPA)'!$A$1:$A$3"}</definedName>
    <definedName name="____________f4" hidden="1">#REF!</definedName>
    <definedName name="____________f45" hidden="1">#REF!</definedName>
    <definedName name="_________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_________g5" hidden="1">#REF!</definedName>
    <definedName name="____________GR3" hidden="1">{"Informes",#N/A,FALSE,"CA";"Informes",#N/A,FALSE,"CN";"Informes",#N/A,FALSE,"INVERSIONES";"Informes",#N/A,FALSE,"CN Oficial";"Informes",#N/A,FALSE,"CA Oficial";"Informes",#N/A,FALSE,"Res Datos Areas"}</definedName>
    <definedName name="____________key1" hidden="1">#REF!</definedName>
    <definedName name="____________L" hidden="1">{"ASCONGRP","COMPANIES",TRUE}</definedName>
    <definedName name="____________M6" hidden="1">{"SUMM",#N/A,TRUE,"C";"ACT_PROD",#N/A,TRUE,"A";"ACT_SHIP",#N/A,TRUE,"A";"BP_YLD",#N/A,TRUE,"B";"ACTZ_PROD",#N/A,TRUE,"D";"ACTZ_SHIP",#N/A,TRUE,"D";"ACTZ_YLD",#N/A,TRUE,"E";"CPSI_PROD",#N/A,TRUE,"F";"CPSI_SHIP",#N/A,TRUE,"F"}</definedName>
    <definedName name="____________P21" hidden="1">{"Cover",#N/A,FALSE,"Cover";"Summary",#N/A,FALSE,"Summarpage"}</definedName>
    <definedName name="____________wer33" hidden="1">{"cover",#N/A,TRUE,"Cover";"toc5",#N/A,TRUE,"TOC";"over",#N/A,TRUE,"Overview";"ts2",#N/A,TRUE,"Det_Trans_Sum";"ei1",#N/A,TRUE,"Earnings Impact";"ad1",#N/A,TRUE,"accretion dilution";"pfis1",#N/A,TRUE,"Pro Forma Income Statement";"ca1",#N/A,TRUE,"Contribution_Analysis";"acq1",#N/A,TRUE,"Acquirer";"tar1",#N/A,TRUE,"Target"}</definedName>
    <definedName name="____________xlfn.BAHTTEXT" hidden="1">#NAME?</definedName>
    <definedName name="___________a10" hidden="1">{"SUMM",#N/A,TRUE,"C";"ACT_PROD",#N/A,TRUE,"A";"ACT_SHIP",#N/A,TRUE,"A";"BP_YLD",#N/A,TRUE,"B";"ACTZ_PROD",#N/A,TRUE,"D";"ACTZ_SHIP",#N/A,TRUE,"D";"ACTZ_YLD",#N/A,TRUE,"E";"CPSI_PROD",#N/A,TRUE,"F";"CPSI_SHIP",#N/A,TRUE,"F"}</definedName>
    <definedName name="_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_a5" hidden="1">{"andy_p",#N/A,FALSE,"A";"andy_s",#N/A,FALSE,"A"}</definedName>
    <definedName name="_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_a9" hidden="1">{"SUMM",#N/A,TRUE,"C";"ACT_PROD",#N/A,TRUE,"A";"ACT_SHIP",#N/A,TRUE,"A";"BP_YLD",#N/A,TRUE,"B";"ACTZ_PROD",#N/A,TRUE,"D";"ACTZ_SHIP",#N/A,TRUE,"D";"ACTZ_YLD",#N/A,TRUE,"E";"CPSI_PROD",#N/A,TRUE,"F";"CPSI_SHIP",#N/A,TRUE,"F"}</definedName>
    <definedName name="___________aa1" hidden="1">{#N/A,#N/A,FALSE,"Hip.Bas";#N/A,#N/A,FALSE,"ventas";#N/A,#N/A,FALSE,"ingre-Año";#N/A,#N/A,FALSE,"ventas-Año";#N/A,#N/A,FALSE,"Costepro";#N/A,#N/A,FALSE,"inversion";#N/A,#N/A,FALSE,"personal";#N/A,#N/A,FALSE,"Gastos-V";#N/A,#N/A,FALSE,"Circulante";#N/A,#N/A,FALSE,"CONSOLI";#N/A,#N/A,FALSE,"Es-Fin";#N/A,#N/A,FALSE,"Margen-P"}</definedName>
    <definedName name="___________aa2" hidden="1">{#N/A,#N/A,FALSE,"Hip.Bas";#N/A,#N/A,FALSE,"ventas";#N/A,#N/A,FALSE,"ingre-Año";#N/A,#N/A,FALSE,"ventas-Año";#N/A,#N/A,FALSE,"Costepro";#N/A,#N/A,FALSE,"inversion";#N/A,#N/A,FALSE,"personal";#N/A,#N/A,FALSE,"Gastos-V";#N/A,#N/A,FALSE,"Circulante";#N/A,#N/A,FALSE,"CONSOLI";#N/A,#N/A,FALSE,"Es-Fin";#N/A,#N/A,FALSE,"Margen-P"}</definedName>
    <definedName name="___________aa3" hidden="1">{#N/A,#N/A,FALSE,"Hip.Bas";#N/A,#N/A,FALSE,"ventas";#N/A,#N/A,FALSE,"ingre-Año";#N/A,#N/A,FALSE,"ventas-Año";#N/A,#N/A,FALSE,"Costepro";#N/A,#N/A,FALSE,"inversion";#N/A,#N/A,FALSE,"personal";#N/A,#N/A,FALSE,"Gastos-V";#N/A,#N/A,FALSE,"Circulante";#N/A,#N/A,FALSE,"CONSOLI";#N/A,#N/A,FALSE,"Es-Fin";#N/A,#N/A,FALSE,"Margen-P"}</definedName>
    <definedName name="___________bb3" hidden="1">{#N/A,#N/A,FALSE,"Hip.Bas";#N/A,#N/A,FALSE,"ventas";#N/A,#N/A,FALSE,"ingre-Año";#N/A,#N/A,FALSE,"ventas-Año";#N/A,#N/A,FALSE,"Costepro";#N/A,#N/A,FALSE,"inversion";#N/A,#N/A,FALSE,"personal";#N/A,#N/A,FALSE,"Gastos-V";#N/A,#N/A,FALSE,"Circulante";#N/A,#N/A,FALSE,"CONSOLI";#N/A,#N/A,FALSE,"Es-Fin";#N/A,#N/A,FALSE,"Margen-P"}</definedName>
    <definedName name="___________bb4" hidden="1">{#N/A,#N/A,FALSE,"Hip.Bas";#N/A,#N/A,FALSE,"ventas";#N/A,#N/A,FALSE,"ingre-Año";#N/A,#N/A,FALSE,"ventas-Año";#N/A,#N/A,FALSE,"Costepro";#N/A,#N/A,FALSE,"inversion";#N/A,#N/A,FALSE,"personal";#N/A,#N/A,FALSE,"Gastos-V";#N/A,#N/A,FALSE,"Circulante";#N/A,#N/A,FALSE,"CONSOLI";#N/A,#N/A,FALSE,"Es-Fin";#N/A,#N/A,FALSE,"Margen-P"}</definedName>
    <definedName name="___________bb5" hidden="1">{#N/A,#N/A,FALSE,"Hip.Bas";#N/A,#N/A,FALSE,"ventas";#N/A,#N/A,FALSE,"ingre-Año";#N/A,#N/A,FALSE,"ventas-Año";#N/A,#N/A,FALSE,"Costepro";#N/A,#N/A,FALSE,"inversion";#N/A,#N/A,FALSE,"personal";#N/A,#N/A,FALSE,"Gastos-V";#N/A,#N/A,FALSE,"Circulante";#N/A,#N/A,FALSE,"CONSOLI";#N/A,#N/A,FALSE,"Es-Fin";#N/A,#N/A,FALSE,"Margen-P"}</definedName>
    <definedName name="___________CoA1997">#REF!</definedName>
    <definedName name="___________eva2" hidden="1">{"'Parte I (BPA)'!$A$1:$A$3"}</definedName>
    <definedName name="___________f4" hidden="1">#REF!</definedName>
    <definedName name="___________f45" hidden="1">#REF!</definedName>
    <definedName name="___________g5" hidden="1">#REF!</definedName>
    <definedName name="___________GR3" hidden="1">{"Informes",#N/A,FALSE,"CA";"Informes",#N/A,FALSE,"CN";"Informes",#N/A,FALSE,"INVERSIONES";"Informes",#N/A,FALSE,"CN Oficial";"Informes",#N/A,FALSE,"CA Oficial";"Informes",#N/A,FALSE,"Res Datos Areas"}</definedName>
    <definedName name="___________key1" hidden="1">#REF!</definedName>
    <definedName name="___________L" hidden="1">{"ASCONGRP","COMPANIES",TRUE}</definedName>
    <definedName name="___________M6" hidden="1">{"SUMM",#N/A,TRUE,"C";"ACT_PROD",#N/A,TRUE,"A";"ACT_SHIP",#N/A,TRUE,"A";"BP_YLD",#N/A,TRUE,"B";"ACTZ_PROD",#N/A,TRUE,"D";"ACTZ_SHIP",#N/A,TRUE,"D";"ACTZ_YLD",#N/A,TRUE,"E";"CPSI_PROD",#N/A,TRUE,"F";"CPSI_SHIP",#N/A,TRUE,"F"}</definedName>
    <definedName name="___________P21" hidden="1">{"Cover",#N/A,FALSE,"Cover";"Summary",#N/A,FALSE,"Summarpage"}</definedName>
    <definedName name="___________Q09" hidden="1">{"'Parte I (BPA)'!$A$1:$A$3"}</definedName>
    <definedName name="___________Q9" hidden="1">{"'Parte I (BPA)'!$A$1:$A$3"}</definedName>
    <definedName name="___________xlfn.BAHTTEXT" hidden="1">#NAME?</definedName>
    <definedName name="__________2" hidden="1">{#N/A,#N/A,TRUE,"Front";#N/A,#N/A,TRUE,"Simple Letter";#N/A,#N/A,TRUE,"Inside";#N/A,#N/A,TRUE,"Contents";#N/A,#N/A,TRUE,"Basis";#N/A,#N/A,TRUE,"Inclusions";#N/A,#N/A,TRUE,"Exclusions";#N/A,#N/A,TRUE,"Areas";#N/A,#N/A,TRUE,"Summary";#N/A,#N/A,TRUE,"Detail"}</definedName>
    <definedName name="__________a10" hidden="1">{"SUMM",#N/A,TRUE,"C";"ACT_PROD",#N/A,TRUE,"A";"ACT_SHIP",#N/A,TRUE,"A";"BP_YLD",#N/A,TRUE,"B";"ACTZ_PROD",#N/A,TRUE,"D";"ACTZ_SHIP",#N/A,TRUE,"D";"ACTZ_YLD",#N/A,TRUE,"E";"CPSI_PROD",#N/A,TRUE,"F";"CPSI_SHIP",#N/A,TRUE,"F"}</definedName>
    <definedName name="_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_a5" hidden="1">{"andy_p",#N/A,FALSE,"A";"andy_s",#N/A,FALSE,"A"}</definedName>
    <definedName name="_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_a9" hidden="1">{"SUMM",#N/A,TRUE,"C";"ACT_PROD",#N/A,TRUE,"A";"ACT_SHIP",#N/A,TRUE,"A";"BP_YLD",#N/A,TRUE,"B";"ACTZ_PROD",#N/A,TRUE,"D";"ACTZ_SHIP",#N/A,TRUE,"D";"ACTZ_YLD",#N/A,TRUE,"E";"CPSI_PROD",#N/A,TRUE,"F";"CPSI_SHIP",#N/A,TRUE,"F"}</definedName>
    <definedName name="__________aa1" hidden="1">{#N/A,#N/A,FALSE,"Hip.Bas";#N/A,#N/A,FALSE,"ventas";#N/A,#N/A,FALSE,"ingre-Año";#N/A,#N/A,FALSE,"ventas-Año";#N/A,#N/A,FALSE,"Costepro";#N/A,#N/A,FALSE,"inversion";#N/A,#N/A,FALSE,"personal";#N/A,#N/A,FALSE,"Gastos-V";#N/A,#N/A,FALSE,"Circulante";#N/A,#N/A,FALSE,"CONSOLI";#N/A,#N/A,FALSE,"Es-Fin";#N/A,#N/A,FALSE,"Margen-P"}</definedName>
    <definedName name="__________aa2" hidden="1">{#N/A,#N/A,FALSE,"Hip.Bas";#N/A,#N/A,FALSE,"ventas";#N/A,#N/A,FALSE,"ingre-Año";#N/A,#N/A,FALSE,"ventas-Año";#N/A,#N/A,FALSE,"Costepro";#N/A,#N/A,FALSE,"inversion";#N/A,#N/A,FALSE,"personal";#N/A,#N/A,FALSE,"Gastos-V";#N/A,#N/A,FALSE,"Circulante";#N/A,#N/A,FALSE,"CONSOLI";#N/A,#N/A,FALSE,"Es-Fin";#N/A,#N/A,FALSE,"Margen-P"}</definedName>
    <definedName name="__________aa3" hidden="1">{#N/A,#N/A,FALSE,"Hip.Bas";#N/A,#N/A,FALSE,"ventas";#N/A,#N/A,FALSE,"ingre-Año";#N/A,#N/A,FALSE,"ventas-Año";#N/A,#N/A,FALSE,"Costepro";#N/A,#N/A,FALSE,"inversion";#N/A,#N/A,FALSE,"personal";#N/A,#N/A,FALSE,"Gastos-V";#N/A,#N/A,FALSE,"Circulante";#N/A,#N/A,FALSE,"CONSOLI";#N/A,#N/A,FALSE,"Es-Fin";#N/A,#N/A,FALSE,"Margen-P"}</definedName>
    <definedName name="__________bb3" hidden="1">{#N/A,#N/A,FALSE,"Hip.Bas";#N/A,#N/A,FALSE,"ventas";#N/A,#N/A,FALSE,"ingre-Año";#N/A,#N/A,FALSE,"ventas-Año";#N/A,#N/A,FALSE,"Costepro";#N/A,#N/A,FALSE,"inversion";#N/A,#N/A,FALSE,"personal";#N/A,#N/A,FALSE,"Gastos-V";#N/A,#N/A,FALSE,"Circulante";#N/A,#N/A,FALSE,"CONSOLI";#N/A,#N/A,FALSE,"Es-Fin";#N/A,#N/A,FALSE,"Margen-P"}</definedName>
    <definedName name="__________bb4" hidden="1">{#N/A,#N/A,FALSE,"Hip.Bas";#N/A,#N/A,FALSE,"ventas";#N/A,#N/A,FALSE,"ingre-Año";#N/A,#N/A,FALSE,"ventas-Año";#N/A,#N/A,FALSE,"Costepro";#N/A,#N/A,FALSE,"inversion";#N/A,#N/A,FALSE,"personal";#N/A,#N/A,FALSE,"Gastos-V";#N/A,#N/A,FALSE,"Circulante";#N/A,#N/A,FALSE,"CONSOLI";#N/A,#N/A,FALSE,"Es-Fin";#N/A,#N/A,FALSE,"Margen-P"}</definedName>
    <definedName name="__________bb5" hidden="1">{#N/A,#N/A,FALSE,"Hip.Bas";#N/A,#N/A,FALSE,"ventas";#N/A,#N/A,FALSE,"ingre-Año";#N/A,#N/A,FALSE,"ventas-Año";#N/A,#N/A,FALSE,"Costepro";#N/A,#N/A,FALSE,"inversion";#N/A,#N/A,FALSE,"personal";#N/A,#N/A,FALSE,"Gastos-V";#N/A,#N/A,FALSE,"Circulante";#N/A,#N/A,FALSE,"CONSOLI";#N/A,#N/A,FALSE,"Es-Fin";#N/A,#N/A,FALSE,"Margen-P"}</definedName>
    <definedName name="__________BIO1" hidden="1">{"toc1",#N/A,FALSE,"TOC";"cover",#N/A,FALSE,"Cover";"ts1",#N/A,FALSE,"Transaction Summary";"ei3",#N/A,FALSE,"Earnings Impact";"ad3",#N/A,FALSE,"accretion dilution"}</definedName>
    <definedName name="__________CoA1997">#REF!</definedName>
    <definedName name="__________cvb2" hidden="1">{"toc1",#N/A,FALSE,"TOC";"cover",#N/A,FALSE,"Cover";"ts1",#N/A,FALSE,"Transaction Summary";"ei3",#N/A,FALSE,"Earnings Impact";"ad3",#N/A,FALSE,"accretion dilution"}</definedName>
    <definedName name="__________eva2" hidden="1">{"'Parte I (BPA)'!$A$1:$A$3"}</definedName>
    <definedName name="__________f4" hidden="1">#REF!</definedName>
    <definedName name="__________f45" hidden="1">#REF!</definedName>
    <definedName name="_______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_______g5" hidden="1">#REF!</definedName>
    <definedName name="__________GR3" hidden="1">{"Informes",#N/A,FALSE,"CA";"Informes",#N/A,FALSE,"CN";"Informes",#N/A,FALSE,"INVERSIONES";"Informes",#N/A,FALSE,"CN Oficial";"Informes",#N/A,FALSE,"CA Oficial";"Informes",#N/A,FALSE,"Res Datos Areas"}</definedName>
    <definedName name="__________key1" hidden="1">#REF!</definedName>
    <definedName name="__________L" hidden="1">{"ASCONGRP","COMPANIES",TRUE}</definedName>
    <definedName name="__________M6" hidden="1">{"SUMM",#N/A,TRUE,"C";"ACT_PROD",#N/A,TRUE,"A";"ACT_SHIP",#N/A,TRUE,"A";"BP_YLD",#N/A,TRUE,"B";"ACTZ_PROD",#N/A,TRUE,"D";"ACTZ_SHIP",#N/A,TRUE,"D";"ACTZ_YLD",#N/A,TRUE,"E";"CPSI_PROD",#N/A,TRUE,"F";"CPSI_SHIP",#N/A,TRUE,"F"}</definedName>
    <definedName name="__________P21" hidden="1">{"Cover",#N/A,FALSE,"Cover";"Summary",#N/A,FALSE,"Summarpage"}</definedName>
    <definedName name="__________Q09" hidden="1">{"'Parte I (BPA)'!$A$1:$A$3"}</definedName>
    <definedName name="__________Q9" hidden="1">{"'Parte I (BPA)'!$A$1:$A$3"}</definedName>
    <definedName name="__________T15" hidden="1">{"'Parte I (BPA)'!$A$1:$A$3"}</definedName>
    <definedName name="__________wer33" hidden="1">{"cover",#N/A,TRUE,"Cover";"toc5",#N/A,TRUE,"TOC";"over",#N/A,TRUE,"Overview";"ts2",#N/A,TRUE,"Det_Trans_Sum";"ei1",#N/A,TRUE,"Earnings Impact";"ad1",#N/A,TRUE,"accretion dilution";"pfis1",#N/A,TRUE,"Pro Forma Income Statement";"ca1",#N/A,TRUE,"Contribution_Analysis";"acq1",#N/A,TRUE,"Acquirer";"tar1",#N/A,TRUE,"Target"}</definedName>
    <definedName name="__________xlfn.BAHTTEXT" hidden="1">#NAME?</definedName>
    <definedName name="_________a10" hidden="1">{"SUMM",#N/A,TRUE,"C";"ACT_PROD",#N/A,TRUE,"A";"ACT_SHIP",#N/A,TRUE,"A";"BP_YLD",#N/A,TRUE,"B";"ACTZ_PROD",#N/A,TRUE,"D";"ACTZ_SHIP",#N/A,TRUE,"D";"ACTZ_YLD",#N/A,TRUE,"E";"CPSI_PROD",#N/A,TRUE,"F";"CPSI_SHIP",#N/A,TRUE,"F"}</definedName>
    <definedName name="_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_a5" hidden="1">{"andy_p",#N/A,FALSE,"A";"andy_s",#N/A,FALSE,"A"}</definedName>
    <definedName name="_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_a9" hidden="1">{"SUMM",#N/A,TRUE,"C";"ACT_PROD",#N/A,TRUE,"A";"ACT_SHIP",#N/A,TRUE,"A";"BP_YLD",#N/A,TRUE,"B";"ACTZ_PROD",#N/A,TRUE,"D";"ACTZ_SHIP",#N/A,TRUE,"D";"ACTZ_YLD",#N/A,TRUE,"E";"CPSI_PROD",#N/A,TRUE,"F";"CPSI_SHIP",#N/A,TRUE,"F"}</definedName>
    <definedName name="_________aa1" hidden="1">{#N/A,#N/A,FALSE,"Hip.Bas";#N/A,#N/A,FALSE,"ventas";#N/A,#N/A,FALSE,"ingre-Año";#N/A,#N/A,FALSE,"ventas-Año";#N/A,#N/A,FALSE,"Costepro";#N/A,#N/A,FALSE,"inversion";#N/A,#N/A,FALSE,"personal";#N/A,#N/A,FALSE,"Gastos-V";#N/A,#N/A,FALSE,"Circulante";#N/A,#N/A,FALSE,"CONSOLI";#N/A,#N/A,FALSE,"Es-Fin";#N/A,#N/A,FALSE,"Margen-P"}</definedName>
    <definedName name="_________aa2" hidden="1">{#N/A,#N/A,FALSE,"Hip.Bas";#N/A,#N/A,FALSE,"ventas";#N/A,#N/A,FALSE,"ingre-Año";#N/A,#N/A,FALSE,"ventas-Año";#N/A,#N/A,FALSE,"Costepro";#N/A,#N/A,FALSE,"inversion";#N/A,#N/A,FALSE,"personal";#N/A,#N/A,FALSE,"Gastos-V";#N/A,#N/A,FALSE,"Circulante";#N/A,#N/A,FALSE,"CONSOLI";#N/A,#N/A,FALSE,"Es-Fin";#N/A,#N/A,FALSE,"Margen-P"}</definedName>
    <definedName name="_________aa3" hidden="1">{#N/A,#N/A,FALSE,"Hip.Bas";#N/A,#N/A,FALSE,"ventas";#N/A,#N/A,FALSE,"ingre-Año";#N/A,#N/A,FALSE,"ventas-Año";#N/A,#N/A,FALSE,"Costepro";#N/A,#N/A,FALSE,"inversion";#N/A,#N/A,FALSE,"personal";#N/A,#N/A,FALSE,"Gastos-V";#N/A,#N/A,FALSE,"Circulante";#N/A,#N/A,FALSE,"CONSOLI";#N/A,#N/A,FALSE,"Es-Fin";#N/A,#N/A,FALSE,"Margen-P"}</definedName>
    <definedName name="_________bb3" hidden="1">{#N/A,#N/A,FALSE,"Hip.Bas";#N/A,#N/A,FALSE,"ventas";#N/A,#N/A,FALSE,"ingre-Año";#N/A,#N/A,FALSE,"ventas-Año";#N/A,#N/A,FALSE,"Costepro";#N/A,#N/A,FALSE,"inversion";#N/A,#N/A,FALSE,"personal";#N/A,#N/A,FALSE,"Gastos-V";#N/A,#N/A,FALSE,"Circulante";#N/A,#N/A,FALSE,"CONSOLI";#N/A,#N/A,FALSE,"Es-Fin";#N/A,#N/A,FALSE,"Margen-P"}</definedName>
    <definedName name="_________bb4" hidden="1">{#N/A,#N/A,FALSE,"Hip.Bas";#N/A,#N/A,FALSE,"ventas";#N/A,#N/A,FALSE,"ingre-Año";#N/A,#N/A,FALSE,"ventas-Año";#N/A,#N/A,FALSE,"Costepro";#N/A,#N/A,FALSE,"inversion";#N/A,#N/A,FALSE,"personal";#N/A,#N/A,FALSE,"Gastos-V";#N/A,#N/A,FALSE,"Circulante";#N/A,#N/A,FALSE,"CONSOLI";#N/A,#N/A,FALSE,"Es-Fin";#N/A,#N/A,FALSE,"Margen-P"}</definedName>
    <definedName name="_________bb5" hidden="1">{#N/A,#N/A,FALSE,"Hip.Bas";#N/A,#N/A,FALSE,"ventas";#N/A,#N/A,FALSE,"ingre-Año";#N/A,#N/A,FALSE,"ventas-Año";#N/A,#N/A,FALSE,"Costepro";#N/A,#N/A,FALSE,"inversion";#N/A,#N/A,FALSE,"personal";#N/A,#N/A,FALSE,"Gastos-V";#N/A,#N/A,FALSE,"Circulante";#N/A,#N/A,FALSE,"CONSOLI";#N/A,#N/A,FALSE,"Es-Fin";#N/A,#N/A,FALSE,"Margen-P"}</definedName>
    <definedName name="_________BIO1" hidden="1">{"toc1",#N/A,FALSE,"TOC";"cover",#N/A,FALSE,"Cover";"ts1",#N/A,FALSE,"Transaction Summary";"ei3",#N/A,FALSE,"Earnings Impact";"ad3",#N/A,FALSE,"accretion dilution"}</definedName>
    <definedName name="_________CoA1997">#REF!</definedName>
    <definedName name="_________cvb2" hidden="1">{"toc1",#N/A,FALSE,"TOC";"cover",#N/A,FALSE,"Cover";"ts1",#N/A,FALSE,"Transaction Summary";"ei3",#N/A,FALSE,"Earnings Impact";"ad3",#N/A,FALSE,"accretion dilution"}</definedName>
    <definedName name="_________DAT20" hidden="1">#REF!</definedName>
    <definedName name="_________eva2" hidden="1">{"'Parte I (BPA)'!$A$1:$A$3"}</definedName>
    <definedName name="_________f4" hidden="1">#REF!</definedName>
    <definedName name="_________f45" hidden="1">#REF!</definedName>
    <definedName name="______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______g5" hidden="1">#REF!</definedName>
    <definedName name="_________GR3" hidden="1">{"Informes",#N/A,FALSE,"CA";"Informes",#N/A,FALSE,"CN";"Informes",#N/A,FALSE,"INVERSIONES";"Informes",#N/A,FALSE,"CN Oficial";"Informes",#N/A,FALSE,"CA Oficial";"Informes",#N/A,FALSE,"Res Datos Areas"}</definedName>
    <definedName name="_________key1" hidden="1">#REF!</definedName>
    <definedName name="_________L" hidden="1">{"ASCONGRP","COMPANIES",TRUE}</definedName>
    <definedName name="_________M6" hidden="1">{"SUMM",#N/A,TRUE,"C";"ACT_PROD",#N/A,TRUE,"A";"ACT_SHIP",#N/A,TRUE,"A";"BP_YLD",#N/A,TRUE,"B";"ACTZ_PROD",#N/A,TRUE,"D";"ACTZ_SHIP",#N/A,TRUE,"D";"ACTZ_YLD",#N/A,TRUE,"E";"CPSI_PROD",#N/A,TRUE,"F";"CPSI_SHIP",#N/A,TRUE,"F"}</definedName>
    <definedName name="_________P21" hidden="1">{"Cover",#N/A,FALSE,"Cover";"Summary",#N/A,FALSE,"Summarpage"}</definedName>
    <definedName name="_________Q09" hidden="1">{"'Parte I (BPA)'!$A$1:$A$3"}</definedName>
    <definedName name="_________Q9" hidden="1">{"'Parte I (BPA)'!$A$1:$A$3"}</definedName>
    <definedName name="_________R" hidden="1">#REF!</definedName>
    <definedName name="_________T15" hidden="1">{"'Parte I (BPA)'!$A$1:$A$3"}</definedName>
    <definedName name="_________tax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wer33" hidden="1">{"cover",#N/A,TRUE,"Cover";"toc5",#N/A,TRUE,"TOC";"over",#N/A,TRUE,"Overview";"ts2",#N/A,TRUE,"Det_Trans_Sum";"ei1",#N/A,TRUE,"Earnings Impact";"ad1",#N/A,TRUE,"accretion dilution";"pfis1",#N/A,TRUE,"Pro Forma Income Statement";"ca1",#N/A,TRUE,"Contribution_Analysis";"acq1",#N/A,TRUE,"Acquirer";"tar1",#N/A,TRUE,"Target"}</definedName>
    <definedName name="_________xlfn.BAHTTEXT" hidden="1">#NAME?</definedName>
    <definedName name="________a10" hidden="1">{"SUMM",#N/A,TRUE,"C";"ACT_PROD",#N/A,TRUE,"A";"ACT_SHIP",#N/A,TRUE,"A";"BP_YLD",#N/A,TRUE,"B";"ACTZ_PROD",#N/A,TRUE,"D";"ACTZ_SHIP",#N/A,TRUE,"D";"ACTZ_YLD",#N/A,TRUE,"E";"CPSI_PROD",#N/A,TRUE,"F";"CPSI_SHIP",#N/A,TRUE,"F"}</definedName>
    <definedName name="_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_a5" hidden="1">{"andy_p",#N/A,FALSE,"A";"andy_s",#N/A,FALSE,"A"}</definedName>
    <definedName name="_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_a9" hidden="1">{"SUMM",#N/A,TRUE,"C";"ACT_PROD",#N/A,TRUE,"A";"ACT_SHIP",#N/A,TRUE,"A";"BP_YLD",#N/A,TRUE,"B";"ACTZ_PROD",#N/A,TRUE,"D";"ACTZ_SHIP",#N/A,TRUE,"D";"ACTZ_YLD",#N/A,TRUE,"E";"CPSI_PROD",#N/A,TRUE,"F";"CPSI_SHIP",#N/A,TRUE,"F"}</definedName>
    <definedName name="________aa1" hidden="1">{#N/A,#N/A,FALSE,"Hip.Bas";#N/A,#N/A,FALSE,"ventas";#N/A,#N/A,FALSE,"ingre-Año";#N/A,#N/A,FALSE,"ventas-Año";#N/A,#N/A,FALSE,"Costepro";#N/A,#N/A,FALSE,"inversion";#N/A,#N/A,FALSE,"personal";#N/A,#N/A,FALSE,"Gastos-V";#N/A,#N/A,FALSE,"Circulante";#N/A,#N/A,FALSE,"CONSOLI";#N/A,#N/A,FALSE,"Es-Fin";#N/A,#N/A,FALSE,"Margen-P"}</definedName>
    <definedName name="________aa2" hidden="1">{#N/A,#N/A,FALSE,"Hip.Bas";#N/A,#N/A,FALSE,"ventas";#N/A,#N/A,FALSE,"ingre-Año";#N/A,#N/A,FALSE,"ventas-Año";#N/A,#N/A,FALSE,"Costepro";#N/A,#N/A,FALSE,"inversion";#N/A,#N/A,FALSE,"personal";#N/A,#N/A,FALSE,"Gastos-V";#N/A,#N/A,FALSE,"Circulante";#N/A,#N/A,FALSE,"CONSOLI";#N/A,#N/A,FALSE,"Es-Fin";#N/A,#N/A,FALSE,"Margen-P"}</definedName>
    <definedName name="________aa3" hidden="1">{#N/A,#N/A,FALSE,"Hip.Bas";#N/A,#N/A,FALSE,"ventas";#N/A,#N/A,FALSE,"ingre-Año";#N/A,#N/A,FALSE,"ventas-Año";#N/A,#N/A,FALSE,"Costepro";#N/A,#N/A,FALSE,"inversion";#N/A,#N/A,FALSE,"personal";#N/A,#N/A,FALSE,"Gastos-V";#N/A,#N/A,FALSE,"Circulante";#N/A,#N/A,FALSE,"CONSOLI";#N/A,#N/A,FALSE,"Es-Fin";#N/A,#N/A,FALSE,"Margen-P"}</definedName>
    <definedName name="________bb3" hidden="1">{#N/A,#N/A,FALSE,"Hip.Bas";#N/A,#N/A,FALSE,"ventas";#N/A,#N/A,FALSE,"ingre-Año";#N/A,#N/A,FALSE,"ventas-Año";#N/A,#N/A,FALSE,"Costepro";#N/A,#N/A,FALSE,"inversion";#N/A,#N/A,FALSE,"personal";#N/A,#N/A,FALSE,"Gastos-V";#N/A,#N/A,FALSE,"Circulante";#N/A,#N/A,FALSE,"CONSOLI";#N/A,#N/A,FALSE,"Es-Fin";#N/A,#N/A,FALSE,"Margen-P"}</definedName>
    <definedName name="________bb4" hidden="1">{#N/A,#N/A,FALSE,"Hip.Bas";#N/A,#N/A,FALSE,"ventas";#N/A,#N/A,FALSE,"ingre-Año";#N/A,#N/A,FALSE,"ventas-Año";#N/A,#N/A,FALSE,"Costepro";#N/A,#N/A,FALSE,"inversion";#N/A,#N/A,FALSE,"personal";#N/A,#N/A,FALSE,"Gastos-V";#N/A,#N/A,FALSE,"Circulante";#N/A,#N/A,FALSE,"CONSOLI";#N/A,#N/A,FALSE,"Es-Fin";#N/A,#N/A,FALSE,"Margen-P"}</definedName>
    <definedName name="________bb5" hidden="1">{#N/A,#N/A,FALSE,"Hip.Bas";#N/A,#N/A,FALSE,"ventas";#N/A,#N/A,FALSE,"ingre-Año";#N/A,#N/A,FALSE,"ventas-Año";#N/A,#N/A,FALSE,"Costepro";#N/A,#N/A,FALSE,"inversion";#N/A,#N/A,FALSE,"personal";#N/A,#N/A,FALSE,"Gastos-V";#N/A,#N/A,FALSE,"Circulante";#N/A,#N/A,FALSE,"CONSOLI";#N/A,#N/A,FALSE,"Es-Fin";#N/A,#N/A,FALSE,"Margen-P"}</definedName>
    <definedName name="________BIO1" hidden="1">{"toc1",#N/A,FALSE,"TOC";"cover",#N/A,FALSE,"Cover";"ts1",#N/A,FALSE,"Transaction Summary";"ei3",#N/A,FALSE,"Earnings Impact";"ad3",#N/A,FALSE,"accretion dilution"}</definedName>
    <definedName name="________CoA1997">#REF!</definedName>
    <definedName name="________cvb2" hidden="1">{"toc1",#N/A,FALSE,"TOC";"cover",#N/A,FALSE,"Cover";"ts1",#N/A,FALSE,"Transaction Summary";"ei3",#N/A,FALSE,"Earnings Impact";"ad3",#N/A,FALSE,"accretion dilution"}</definedName>
    <definedName name="________eva2" hidden="1">{"'Parte I (BPA)'!$A$1:$A$3"}</definedName>
    <definedName name="________f4" hidden="1">#REF!</definedName>
    <definedName name="________f45" hidden="1">#REF!</definedName>
    <definedName name="_____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_____g5" hidden="1">#REF!</definedName>
    <definedName name="________GR3" hidden="1">{"Informes",#N/A,FALSE,"CA";"Informes",#N/A,FALSE,"CN";"Informes",#N/A,FALSE,"INVERSIONES";"Informes",#N/A,FALSE,"CN Oficial";"Informes",#N/A,FALSE,"CA Oficial";"Informes",#N/A,FALSE,"Res Datos Areas"}</definedName>
    <definedName name="________key1" hidden="1">#REF!</definedName>
    <definedName name="________L" hidden="1">{"ASCONGRP","COMPANIES",TRUE}</definedName>
    <definedName name="________M6" hidden="1">{"SUMM",#N/A,TRUE,"C";"ACT_PROD",#N/A,TRUE,"A";"ACT_SHIP",#N/A,TRUE,"A";"BP_YLD",#N/A,TRUE,"B";"ACTZ_PROD",#N/A,TRUE,"D";"ACTZ_SHIP",#N/A,TRUE,"D";"ACTZ_YLD",#N/A,TRUE,"E";"CPSI_PROD",#N/A,TRUE,"F";"CPSI_SHIP",#N/A,TRUE,"F"}</definedName>
    <definedName name="________P21" hidden="1">{"Cover",#N/A,FALSE,"Cover";"Summary",#N/A,FALSE,"Summarpage"}</definedName>
    <definedName name="________Q09" hidden="1">{"'Parte I (BPA)'!$A$1:$A$3"}</definedName>
    <definedName name="________Q9" hidden="1">{"'Parte I (BPA)'!$A$1:$A$3"}</definedName>
    <definedName name="________R" hidden="1">#REF!</definedName>
    <definedName name="________T15" hidden="1">{"'Parte I (BPA)'!$A$1:$A$3"}</definedName>
    <definedName name="________t2" hidden="1">{#N/A,#N/A,TRUE,"Front";#N/A,#N/A,TRUE,"Simple Letter";#N/A,#N/A,TRUE,"Inside";#N/A,#N/A,TRUE,"Contents";#N/A,#N/A,TRUE,"Basis";#N/A,#N/A,TRUE,"Inclusions";#N/A,#N/A,TRUE,"Exclusions";#N/A,#N/A,TRUE,"Areas";#N/A,#N/A,TRUE,"Summary";#N/A,#N/A,TRUE,"Detail"}</definedName>
    <definedName name="________wer33" hidden="1">{"cover",#N/A,TRUE,"Cover";"toc5",#N/A,TRUE,"TOC";"over",#N/A,TRUE,"Overview";"ts2",#N/A,TRUE,"Det_Trans_Sum";"ei1",#N/A,TRUE,"Earnings Impact";"ad1",#N/A,TRUE,"accretion dilution";"pfis1",#N/A,TRUE,"Pro Forma Income Statement";"ca1",#N/A,TRUE,"Contribution_Analysis";"acq1",#N/A,TRUE,"Acquirer";"tar1",#N/A,TRUE,"Target"}</definedName>
    <definedName name="________xlfn.BAHTTEXT" hidden="1">#NAME?</definedName>
    <definedName name="_______a10" hidden="1">{"SUMM",#N/A,TRUE,"C";"ACT_PROD",#N/A,TRUE,"A";"ACT_SHIP",#N/A,TRUE,"A";"BP_YLD",#N/A,TRUE,"B";"ACTZ_PROD",#N/A,TRUE,"D";"ACTZ_SHIP",#N/A,TRUE,"D";"ACTZ_YLD",#N/A,TRUE,"E";"CPSI_PROD",#N/A,TRUE,"F";"CPSI_SHIP",#N/A,TRUE,"F"}</definedName>
    <definedName name="_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_a5" hidden="1">{"andy_p",#N/A,FALSE,"A";"andy_s",#N/A,FALSE,"A"}</definedName>
    <definedName name="_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_a9" hidden="1">{"SUMM",#N/A,TRUE,"C";"ACT_PROD",#N/A,TRUE,"A";"ACT_SHIP",#N/A,TRUE,"A";"BP_YLD",#N/A,TRUE,"B";"ACTZ_PROD",#N/A,TRUE,"D";"ACTZ_SHIP",#N/A,TRUE,"D";"ACTZ_YLD",#N/A,TRUE,"E";"CPSI_PROD",#N/A,TRUE,"F";"CPSI_SHIP",#N/A,TRUE,"F"}</definedName>
    <definedName name="_______aa1" hidden="1">{#N/A,#N/A,FALSE,"Hip.Bas";#N/A,#N/A,FALSE,"ventas";#N/A,#N/A,FALSE,"ingre-Año";#N/A,#N/A,FALSE,"ventas-Año";#N/A,#N/A,FALSE,"Costepro";#N/A,#N/A,FALSE,"inversion";#N/A,#N/A,FALSE,"personal";#N/A,#N/A,FALSE,"Gastos-V";#N/A,#N/A,FALSE,"Circulante";#N/A,#N/A,FALSE,"CONSOLI";#N/A,#N/A,FALSE,"Es-Fin";#N/A,#N/A,FALSE,"Margen-P"}</definedName>
    <definedName name="_______aa2" hidden="1">{#N/A,#N/A,FALSE,"Hip.Bas";#N/A,#N/A,FALSE,"ventas";#N/A,#N/A,FALSE,"ingre-Año";#N/A,#N/A,FALSE,"ventas-Año";#N/A,#N/A,FALSE,"Costepro";#N/A,#N/A,FALSE,"inversion";#N/A,#N/A,FALSE,"personal";#N/A,#N/A,FALSE,"Gastos-V";#N/A,#N/A,FALSE,"Circulante";#N/A,#N/A,FALSE,"CONSOLI";#N/A,#N/A,FALSE,"Es-Fin";#N/A,#N/A,FALSE,"Margen-P"}</definedName>
    <definedName name="_______aa3" hidden="1">{#N/A,#N/A,FALSE,"Hip.Bas";#N/A,#N/A,FALSE,"ventas";#N/A,#N/A,FALSE,"ingre-Año";#N/A,#N/A,FALSE,"ventas-Año";#N/A,#N/A,FALSE,"Costepro";#N/A,#N/A,FALSE,"inversion";#N/A,#N/A,FALSE,"personal";#N/A,#N/A,FALSE,"Gastos-V";#N/A,#N/A,FALSE,"Circulante";#N/A,#N/A,FALSE,"CONSOLI";#N/A,#N/A,FALSE,"Es-Fin";#N/A,#N/A,FALSE,"Margen-P"}</definedName>
    <definedName name="_______bb3" hidden="1">{#N/A,#N/A,FALSE,"Hip.Bas";#N/A,#N/A,FALSE,"ventas";#N/A,#N/A,FALSE,"ingre-Año";#N/A,#N/A,FALSE,"ventas-Año";#N/A,#N/A,FALSE,"Costepro";#N/A,#N/A,FALSE,"inversion";#N/A,#N/A,FALSE,"personal";#N/A,#N/A,FALSE,"Gastos-V";#N/A,#N/A,FALSE,"Circulante";#N/A,#N/A,FALSE,"CONSOLI";#N/A,#N/A,FALSE,"Es-Fin";#N/A,#N/A,FALSE,"Margen-P"}</definedName>
    <definedName name="_______bb4" hidden="1">{#N/A,#N/A,FALSE,"Hip.Bas";#N/A,#N/A,FALSE,"ventas";#N/A,#N/A,FALSE,"ingre-Año";#N/A,#N/A,FALSE,"ventas-Año";#N/A,#N/A,FALSE,"Costepro";#N/A,#N/A,FALSE,"inversion";#N/A,#N/A,FALSE,"personal";#N/A,#N/A,FALSE,"Gastos-V";#N/A,#N/A,FALSE,"Circulante";#N/A,#N/A,FALSE,"CONSOLI";#N/A,#N/A,FALSE,"Es-Fin";#N/A,#N/A,FALSE,"Margen-P"}</definedName>
    <definedName name="_______bb5" hidden="1">{#N/A,#N/A,FALSE,"Hip.Bas";#N/A,#N/A,FALSE,"ventas";#N/A,#N/A,FALSE,"ingre-Año";#N/A,#N/A,FALSE,"ventas-Año";#N/A,#N/A,FALSE,"Costepro";#N/A,#N/A,FALSE,"inversion";#N/A,#N/A,FALSE,"personal";#N/A,#N/A,FALSE,"Gastos-V";#N/A,#N/A,FALSE,"Circulante";#N/A,#N/A,FALSE,"CONSOLI";#N/A,#N/A,FALSE,"Es-Fin";#N/A,#N/A,FALSE,"Margen-P"}</definedName>
    <definedName name="_______BIO1" hidden="1">{"toc1",#N/A,FALSE,"TOC";"cover",#N/A,FALSE,"Cover";"ts1",#N/A,FALSE,"Transaction Summary";"ei3",#N/A,FALSE,"Earnings Impact";"ad3",#N/A,FALSE,"accretion dilution"}</definedName>
    <definedName name="_______CoA1997">#REF!</definedName>
    <definedName name="_______cvb2" hidden="1">{"toc1",#N/A,FALSE,"TOC";"cover",#N/A,FALSE,"Cover";"ts1",#N/A,FALSE,"Transaction Summary";"ei3",#N/A,FALSE,"Earnings Impact";"ad3",#N/A,FALSE,"accretion dilution"}</definedName>
    <definedName name="_______eva2" hidden="1">{"'Parte I (BPA)'!$A$1:$A$3"}</definedName>
    <definedName name="_______f4" hidden="1">#REF!</definedName>
    <definedName name="_______f45" hidden="1">#REF!</definedName>
    <definedName name="____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____g5" hidden="1">#REF!</definedName>
    <definedName name="_______GR3" hidden="1">{"Informes",#N/A,FALSE,"CA";"Informes",#N/A,FALSE,"CN";"Informes",#N/A,FALSE,"INVERSIONES";"Informes",#N/A,FALSE,"CN Oficial";"Informes",#N/A,FALSE,"CA Oficial";"Informes",#N/A,FALSE,"Res Datos Areas"}</definedName>
    <definedName name="_______key1" hidden="1">#REF!</definedName>
    <definedName name="_______L" hidden="1">{"ASCONGRP","COMPANIES",TRUE}</definedName>
    <definedName name="_______M6" hidden="1">{"SUMM",#N/A,TRUE,"C";"ACT_PROD",#N/A,TRUE,"A";"ACT_SHIP",#N/A,TRUE,"A";"BP_YLD",#N/A,TRUE,"B";"ACTZ_PROD",#N/A,TRUE,"D";"ACTZ_SHIP",#N/A,TRUE,"D";"ACTZ_YLD",#N/A,TRUE,"E";"CPSI_PROD",#N/A,TRUE,"F";"CPSI_SHIP",#N/A,TRUE,"F"}</definedName>
    <definedName name="_______P21" hidden="1">{"Cover",#N/A,FALSE,"Cover";"Summary",#N/A,FALSE,"Summarpage"}</definedName>
    <definedName name="_______Q09" hidden="1">{"'Parte I (BPA)'!$A$1:$A$3"}</definedName>
    <definedName name="_______Q9" hidden="1">{"'Parte I (BPA)'!$A$1:$A$3"}</definedName>
    <definedName name="_______R" hidden="1">#REF!</definedName>
    <definedName name="_______T15" hidden="1">{"'Parte I (BPA)'!$A$1:$A$3"}</definedName>
    <definedName name="_______t2" hidden="1">{#N/A,#N/A,TRUE,"Front";#N/A,#N/A,TRUE,"Simple Letter";#N/A,#N/A,TRUE,"Inside";#N/A,#N/A,TRUE,"Contents";#N/A,#N/A,TRUE,"Basis";#N/A,#N/A,TRUE,"Inclusions";#N/A,#N/A,TRUE,"Exclusions";#N/A,#N/A,TRUE,"Areas";#N/A,#N/A,TRUE,"Summary";#N/A,#N/A,TRUE,"Detail"}</definedName>
    <definedName name="_______u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wer33" hidden="1">{"cover",#N/A,TRUE,"Cover";"toc5",#N/A,TRUE,"TOC";"over",#N/A,TRUE,"Overview";"ts2",#N/A,TRUE,"Det_Trans_Sum";"ei1",#N/A,TRUE,"Earnings Impact";"ad1",#N/A,TRUE,"accretion dilution";"pfis1",#N/A,TRUE,"Pro Forma Income Statement";"ca1",#N/A,TRUE,"Contribution_Analysis";"acq1",#N/A,TRUE,"Acquirer";"tar1",#N/A,TRUE,"Target"}</definedName>
    <definedName name="_______xlfn.BAHTTEXT" hidden="1">#NAME?</definedName>
    <definedName name="______a10" hidden="1">{"SUMM",#N/A,TRUE,"C";"ACT_PROD",#N/A,TRUE,"A";"ACT_SHIP",#N/A,TRUE,"A";"BP_YLD",#N/A,TRUE,"B";"ACTZ_PROD",#N/A,TRUE,"D";"ACTZ_SHIP",#N/A,TRUE,"D";"ACTZ_YLD",#N/A,TRUE,"E";"CPSI_PROD",#N/A,TRUE,"F";"CPSI_SHIP",#N/A,TRUE,"F"}</definedName>
    <definedName name="_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_a5" hidden="1">{"andy_p",#N/A,FALSE,"A";"andy_s",#N/A,FALSE,"A"}</definedName>
    <definedName name="_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_a9" hidden="1">{"SUMM",#N/A,TRUE,"C";"ACT_PROD",#N/A,TRUE,"A";"ACT_SHIP",#N/A,TRUE,"A";"BP_YLD",#N/A,TRUE,"B";"ACTZ_PROD",#N/A,TRUE,"D";"ACTZ_SHIP",#N/A,TRUE,"D";"ACTZ_YLD",#N/A,TRUE,"E";"CPSI_PROD",#N/A,TRUE,"F";"CPSI_SHIP",#N/A,TRUE,"F"}</definedName>
    <definedName name="______aa1" hidden="1">{#N/A,#N/A,FALSE,"Hip.Bas";#N/A,#N/A,FALSE,"ventas";#N/A,#N/A,FALSE,"ingre-Año";#N/A,#N/A,FALSE,"ventas-Año";#N/A,#N/A,FALSE,"Costepro";#N/A,#N/A,FALSE,"inversion";#N/A,#N/A,FALSE,"personal";#N/A,#N/A,FALSE,"Gastos-V";#N/A,#N/A,FALSE,"Circulante";#N/A,#N/A,FALSE,"CONSOLI";#N/A,#N/A,FALSE,"Es-Fin";#N/A,#N/A,FALSE,"Margen-P"}</definedName>
    <definedName name="______aa2" hidden="1">{#N/A,#N/A,FALSE,"Hip.Bas";#N/A,#N/A,FALSE,"ventas";#N/A,#N/A,FALSE,"ingre-Año";#N/A,#N/A,FALSE,"ventas-Año";#N/A,#N/A,FALSE,"Costepro";#N/A,#N/A,FALSE,"inversion";#N/A,#N/A,FALSE,"personal";#N/A,#N/A,FALSE,"Gastos-V";#N/A,#N/A,FALSE,"Circulante";#N/A,#N/A,FALSE,"CONSOLI";#N/A,#N/A,FALSE,"Es-Fin";#N/A,#N/A,FALSE,"Margen-P"}</definedName>
    <definedName name="______aa3" hidden="1">{#N/A,#N/A,FALSE,"Hip.Bas";#N/A,#N/A,FALSE,"ventas";#N/A,#N/A,FALSE,"ingre-Año";#N/A,#N/A,FALSE,"ventas-Año";#N/A,#N/A,FALSE,"Costepro";#N/A,#N/A,FALSE,"inversion";#N/A,#N/A,FALSE,"personal";#N/A,#N/A,FALSE,"Gastos-V";#N/A,#N/A,FALSE,"Circulante";#N/A,#N/A,FALSE,"CONSOLI";#N/A,#N/A,FALSE,"Es-Fin";#N/A,#N/A,FALSE,"Margen-P"}</definedName>
    <definedName name="______bb3" hidden="1">{#N/A,#N/A,FALSE,"Hip.Bas";#N/A,#N/A,FALSE,"ventas";#N/A,#N/A,FALSE,"ingre-Año";#N/A,#N/A,FALSE,"ventas-Año";#N/A,#N/A,FALSE,"Costepro";#N/A,#N/A,FALSE,"inversion";#N/A,#N/A,FALSE,"personal";#N/A,#N/A,FALSE,"Gastos-V";#N/A,#N/A,FALSE,"Circulante";#N/A,#N/A,FALSE,"CONSOLI";#N/A,#N/A,FALSE,"Es-Fin";#N/A,#N/A,FALSE,"Margen-P"}</definedName>
    <definedName name="______bb4" hidden="1">{#N/A,#N/A,FALSE,"Hip.Bas";#N/A,#N/A,FALSE,"ventas";#N/A,#N/A,FALSE,"ingre-Año";#N/A,#N/A,FALSE,"ventas-Año";#N/A,#N/A,FALSE,"Costepro";#N/A,#N/A,FALSE,"inversion";#N/A,#N/A,FALSE,"personal";#N/A,#N/A,FALSE,"Gastos-V";#N/A,#N/A,FALSE,"Circulante";#N/A,#N/A,FALSE,"CONSOLI";#N/A,#N/A,FALSE,"Es-Fin";#N/A,#N/A,FALSE,"Margen-P"}</definedName>
    <definedName name="______bb5" hidden="1">{#N/A,#N/A,FALSE,"Hip.Bas";#N/A,#N/A,FALSE,"ventas";#N/A,#N/A,FALSE,"ingre-Año";#N/A,#N/A,FALSE,"ventas-Año";#N/A,#N/A,FALSE,"Costepro";#N/A,#N/A,FALSE,"inversion";#N/A,#N/A,FALSE,"personal";#N/A,#N/A,FALSE,"Gastos-V";#N/A,#N/A,FALSE,"Circulante";#N/A,#N/A,FALSE,"CONSOLI";#N/A,#N/A,FALSE,"Es-Fin";#N/A,#N/A,FALSE,"Margen-P"}</definedName>
    <definedName name="______BIO1" hidden="1">{"toc1",#N/A,FALSE,"TOC";"cover",#N/A,FALSE,"Cover";"ts1",#N/A,FALSE,"Transaction Summary";"ei3",#N/A,FALSE,"Earnings Impact";"ad3",#N/A,FALSE,"accretion dilution"}</definedName>
    <definedName name="______CoA1997">#REF!</definedName>
    <definedName name="______cvb2" hidden="1">{"toc1",#N/A,FALSE,"TOC";"cover",#N/A,FALSE,"Cover";"ts1",#N/A,FALSE,"Transaction Summary";"ei3",#N/A,FALSE,"Earnings Impact";"ad3",#N/A,FALSE,"accretion dilution"}</definedName>
    <definedName name="______eva2" hidden="1">{"'Parte I (BPA)'!$A$1:$A$3"}</definedName>
    <definedName name="______f4" hidden="1">#REF!</definedName>
    <definedName name="______f45" hidden="1">#REF!</definedName>
    <definedName name="___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___g5" hidden="1">#REF!</definedName>
    <definedName name="______GR3" hidden="1">{"Informes",#N/A,FALSE,"CA";"Informes",#N/A,FALSE,"CN";"Informes",#N/A,FALSE,"INVERSIONES";"Informes",#N/A,FALSE,"CN Oficial";"Informes",#N/A,FALSE,"CA Oficial";"Informes",#N/A,FALSE,"Res Datos Areas"}</definedName>
    <definedName name="______key1" hidden="1">#REF!</definedName>
    <definedName name="______L" hidden="1">{"ASCONGRP","COMPANIES",TRUE}</definedName>
    <definedName name="______M6" hidden="1">{"SUMM",#N/A,TRUE,"C";"ACT_PROD",#N/A,TRUE,"A";"ACT_SHIP",#N/A,TRUE,"A";"BP_YLD",#N/A,TRUE,"B";"ACTZ_PROD",#N/A,TRUE,"D";"ACTZ_SHIP",#N/A,TRUE,"D";"ACTZ_YLD",#N/A,TRUE,"E";"CPSI_PROD",#N/A,TRUE,"F";"CPSI_SHIP",#N/A,TRUE,"F"}</definedName>
    <definedName name="______P21" hidden="1">{"Cover",#N/A,FALSE,"Cover";"Summary",#N/A,FALSE,"Summarpage"}</definedName>
    <definedName name="______Q09" hidden="1">{"'Parte I (BPA)'!$A$1:$A$3"}</definedName>
    <definedName name="______Q9" hidden="1">{"'Parte I (BPA)'!$A$1:$A$3"}</definedName>
    <definedName name="______R" hidden="1">#REF!</definedName>
    <definedName name="______T15" hidden="1">{"'Parte I (BPA)'!$A$1:$A$3"}</definedName>
    <definedName name="______t2" hidden="1">{#N/A,#N/A,TRUE,"Front";#N/A,#N/A,TRUE,"Simple Letter";#N/A,#N/A,TRUE,"Inside";#N/A,#N/A,TRUE,"Contents";#N/A,#N/A,TRUE,"Basis";#N/A,#N/A,TRUE,"Inclusions";#N/A,#N/A,TRUE,"Exclusions";#N/A,#N/A,TRUE,"Areas";#N/A,#N/A,TRUE,"Summary";#N/A,#N/A,TRUE,"Detail"}</definedName>
    <definedName name="______tax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wer33" hidden="1">{"cover",#N/A,TRUE,"Cover";"toc5",#N/A,TRUE,"TOC";"over",#N/A,TRUE,"Overview";"ts2",#N/A,TRUE,"Det_Trans_Sum";"ei1",#N/A,TRUE,"Earnings Impact";"ad1",#N/A,TRUE,"accretion dilution";"pfis1",#N/A,TRUE,"Pro Forma Income Statement";"ca1",#N/A,TRUE,"Contribution_Analysis";"acq1",#N/A,TRUE,"Acquirer";"tar1",#N/A,TRUE,"Target"}</definedName>
    <definedName name="______xlfn.BAHTTEXT" hidden="1">#NAME?</definedName>
    <definedName name="_____a10" hidden="1">{"SUMM",#N/A,TRUE,"C";"ACT_PROD",#N/A,TRUE,"A";"ACT_SHIP",#N/A,TRUE,"A";"BP_YLD",#N/A,TRUE,"B";"ACTZ_PROD",#N/A,TRUE,"D";"ACTZ_SHIP",#N/A,TRUE,"D";"ACTZ_YLD",#N/A,TRUE,"E";"CPSI_PROD",#N/A,TRUE,"F";"CPSI_SHIP",#N/A,TRUE,"F"}</definedName>
    <definedName name="_____A2" localSheetId="12" hidden="1">Main.SAPF4Help()</definedName>
    <definedName name="_____A2" localSheetId="26" hidden="1">Main.SAPF4Help()</definedName>
    <definedName name="_____A2" localSheetId="6" hidden="1">Main.SAPF4Help()</definedName>
    <definedName name="_____A2" localSheetId="4" hidden="1">Main.SAPF4Help()</definedName>
    <definedName name="_____A2" localSheetId="28" hidden="1">Main.SAPF4Help()</definedName>
    <definedName name="_____A2" localSheetId="24" hidden="1">Main.SAPF4Help()</definedName>
    <definedName name="_____A2" localSheetId="16" hidden="1">Main.SAPF4Help()</definedName>
    <definedName name="_____A2" localSheetId="29" hidden="1">Main.SAPF4Help()</definedName>
    <definedName name="_____A2" localSheetId="5" hidden="1">Main.SAPF4Help()</definedName>
    <definedName name="_____A2" localSheetId="27" hidden="1">Main.SAPF4Help()</definedName>
    <definedName name="_____A2" localSheetId="19" hidden="1">Main.SAPF4Help()</definedName>
    <definedName name="_____A2" localSheetId="25" hidden="1">Main.SAPF4Help()</definedName>
    <definedName name="_____A2" localSheetId="14" hidden="1">Main.SAPF4Help()</definedName>
    <definedName name="_____A2" hidden="1">Main.SAPF4Help()</definedName>
    <definedName name="_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_a5" hidden="1">{"andy_p",#N/A,FALSE,"A";"andy_s",#N/A,FALSE,"A"}</definedName>
    <definedName name="_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_a9" hidden="1">{"SUMM",#N/A,TRUE,"C";"ACT_PROD",#N/A,TRUE,"A";"ACT_SHIP",#N/A,TRUE,"A";"BP_YLD",#N/A,TRUE,"B";"ACTZ_PROD",#N/A,TRUE,"D";"ACTZ_SHIP",#N/A,TRUE,"D";"ACTZ_YLD",#N/A,TRUE,"E";"CPSI_PROD",#N/A,TRUE,"F";"CPSI_SHIP",#N/A,TRUE,"F"}</definedName>
    <definedName name="_____aa1" hidden="1">{#N/A,#N/A,FALSE,"Hip.Bas";#N/A,#N/A,FALSE,"ventas";#N/A,#N/A,FALSE,"ingre-Año";#N/A,#N/A,FALSE,"ventas-Año";#N/A,#N/A,FALSE,"Costepro";#N/A,#N/A,FALSE,"inversion";#N/A,#N/A,FALSE,"personal";#N/A,#N/A,FALSE,"Gastos-V";#N/A,#N/A,FALSE,"Circulante";#N/A,#N/A,FALSE,"CONSOLI";#N/A,#N/A,FALSE,"Es-Fin";#N/A,#N/A,FALSE,"Margen-P"}</definedName>
    <definedName name="_____aa2" hidden="1">{#N/A,#N/A,FALSE,"Hip.Bas";#N/A,#N/A,FALSE,"ventas";#N/A,#N/A,FALSE,"ingre-Año";#N/A,#N/A,FALSE,"ventas-Año";#N/A,#N/A,FALSE,"Costepro";#N/A,#N/A,FALSE,"inversion";#N/A,#N/A,FALSE,"personal";#N/A,#N/A,FALSE,"Gastos-V";#N/A,#N/A,FALSE,"Circulante";#N/A,#N/A,FALSE,"CONSOLI";#N/A,#N/A,FALSE,"Es-Fin";#N/A,#N/A,FALSE,"Margen-P"}</definedName>
    <definedName name="_____aa3" hidden="1">{#N/A,#N/A,FALSE,"Hip.Bas";#N/A,#N/A,FALSE,"ventas";#N/A,#N/A,FALSE,"ingre-Año";#N/A,#N/A,FALSE,"ventas-Año";#N/A,#N/A,FALSE,"Costepro";#N/A,#N/A,FALSE,"inversion";#N/A,#N/A,FALSE,"personal";#N/A,#N/A,FALSE,"Gastos-V";#N/A,#N/A,FALSE,"Circulante";#N/A,#N/A,FALSE,"CONSOLI";#N/A,#N/A,FALSE,"Es-Fin";#N/A,#N/A,FALSE,"Margen-P"}</definedName>
    <definedName name="_____bb3" hidden="1">{#N/A,#N/A,FALSE,"Hip.Bas";#N/A,#N/A,FALSE,"ventas";#N/A,#N/A,FALSE,"ingre-Año";#N/A,#N/A,FALSE,"ventas-Año";#N/A,#N/A,FALSE,"Costepro";#N/A,#N/A,FALSE,"inversion";#N/A,#N/A,FALSE,"personal";#N/A,#N/A,FALSE,"Gastos-V";#N/A,#N/A,FALSE,"Circulante";#N/A,#N/A,FALSE,"CONSOLI";#N/A,#N/A,FALSE,"Es-Fin";#N/A,#N/A,FALSE,"Margen-P"}</definedName>
    <definedName name="_____bb4" hidden="1">{#N/A,#N/A,FALSE,"Hip.Bas";#N/A,#N/A,FALSE,"ventas";#N/A,#N/A,FALSE,"ingre-Año";#N/A,#N/A,FALSE,"ventas-Año";#N/A,#N/A,FALSE,"Costepro";#N/A,#N/A,FALSE,"inversion";#N/A,#N/A,FALSE,"personal";#N/A,#N/A,FALSE,"Gastos-V";#N/A,#N/A,FALSE,"Circulante";#N/A,#N/A,FALSE,"CONSOLI";#N/A,#N/A,FALSE,"Es-Fin";#N/A,#N/A,FALSE,"Margen-P"}</definedName>
    <definedName name="_____bb5" hidden="1">{#N/A,#N/A,FALSE,"Hip.Bas";#N/A,#N/A,FALSE,"ventas";#N/A,#N/A,FALSE,"ingre-Año";#N/A,#N/A,FALSE,"ventas-Año";#N/A,#N/A,FALSE,"Costepro";#N/A,#N/A,FALSE,"inversion";#N/A,#N/A,FALSE,"personal";#N/A,#N/A,FALSE,"Gastos-V";#N/A,#N/A,FALSE,"Circulante";#N/A,#N/A,FALSE,"CONSOLI";#N/A,#N/A,FALSE,"Es-Fin";#N/A,#N/A,FALSE,"Margen-P"}</definedName>
    <definedName name="_____BIO1" hidden="1">{"toc1",#N/A,FALSE,"TOC";"cover",#N/A,FALSE,"Cover";"ts1",#N/A,FALSE,"Transaction Summary";"ei3",#N/A,FALSE,"Earnings Impact";"ad3",#N/A,FALSE,"accretion dilution"}</definedName>
    <definedName name="_____CoA1997">#REF!</definedName>
    <definedName name="_____cvb2" hidden="1">{"toc1",#N/A,FALSE,"TOC";"cover",#N/A,FALSE,"Cover";"ts1",#N/A,FALSE,"Transaction Summary";"ei3",#N/A,FALSE,"Earnings Impact";"ad3",#N/A,FALSE,"accretion dilution"}</definedName>
    <definedName name="_____ev3">#N/A</definedName>
    <definedName name="_____ev4">#N/A</definedName>
    <definedName name="_____ev5">#N/A</definedName>
    <definedName name="_____ev6">#N/A</definedName>
    <definedName name="_____ev7">#N/A</definedName>
    <definedName name="_____eva2" hidden="1">{"'Parte I (BPA)'!$A$1:$A$3"}</definedName>
    <definedName name="_____f4" hidden="1">#REF!</definedName>
    <definedName name="_____f45" hidden="1">#REF!</definedName>
    <definedName name="__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__g5" hidden="1">#REF!</definedName>
    <definedName name="_____GR3" hidden="1">{"Informes",#N/A,FALSE,"CA";"Informes",#N/A,FALSE,"CN";"Informes",#N/A,FALSE,"INVERSIONES";"Informes",#N/A,FALSE,"CN Oficial";"Informes",#N/A,FALSE,"CA Oficial";"Informes",#N/A,FALSE,"Res Datos Areas"}</definedName>
    <definedName name="_____key1" hidden="1">#REF!</definedName>
    <definedName name="_____L" hidden="1">{"ASCONGRP","COMPANIES",TRUE}</definedName>
    <definedName name="_____M6" hidden="1">{"SUMM",#N/A,TRUE,"C";"ACT_PROD",#N/A,TRUE,"A";"ACT_SHIP",#N/A,TRUE,"A";"BP_YLD",#N/A,TRUE,"B";"ACTZ_PROD",#N/A,TRUE,"D";"ACTZ_SHIP",#N/A,TRUE,"D";"ACTZ_YLD",#N/A,TRUE,"E";"CPSI_PROD",#N/A,TRUE,"F";"CPSI_SHIP",#N/A,TRUE,"F"}</definedName>
    <definedName name="_____MES6" hidden="1">#REF!</definedName>
    <definedName name="_____P21" hidden="1">{"Cover",#N/A,FALSE,"Cover";"Summary",#N/A,FALSE,"Summarpage"}</definedName>
    <definedName name="_____pub2" hidden="1">"L10003649.xls"</definedName>
    <definedName name="_____Q09" hidden="1">{"'Parte I (BPA)'!$A$1:$A$3"}</definedName>
    <definedName name="_____Q9" hidden="1">{"'Parte I (BPA)'!$A$1:$A$3"}</definedName>
    <definedName name="_____R" hidden="1">#REF!</definedName>
    <definedName name="_____T15" hidden="1">{"'Parte I (BPA)'!$A$1:$A$3"}</definedName>
    <definedName name="_____t2" hidden="1">{#N/A,#N/A,TRUE,"Front";#N/A,#N/A,TRUE,"Simple Letter";#N/A,#N/A,TRUE,"Inside";#N/A,#N/A,TRUE,"Contents";#N/A,#N/A,TRUE,"Basis";#N/A,#N/A,TRUE,"Inclusions";#N/A,#N/A,TRUE,"Exclusions";#N/A,#N/A,TRUE,"Areas";#N/A,#N/A,TRUE,"Summary";#N/A,#N/A,TRUE,"Detail"}</definedName>
    <definedName name="_____tax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3"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3"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3"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4"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4"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4"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5"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5"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5"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wer33" hidden="1">{"cover",#N/A,TRUE,"Cover";"toc5",#N/A,TRUE,"TOC";"over",#N/A,TRUE,"Overview";"ts2",#N/A,TRUE,"Det_Trans_Sum";"ei1",#N/A,TRUE,"Earnings Impact";"ad1",#N/A,TRUE,"accretion dilution";"pfis1",#N/A,TRUE,"Pro Forma Income Statement";"ca1",#N/A,TRUE,"Contribution_Analysis";"acq1",#N/A,TRUE,"Acquirer";"tar1",#N/A,TRUE,"Target"}</definedName>
    <definedName name="_____xlfn.BAHTTEXT" hidden="1">#NAME?</definedName>
    <definedName name="____a10" hidden="1">{"SUMM",#N/A,TRUE,"C";"ACT_PROD",#N/A,TRUE,"A";"ACT_SHIP",#N/A,TRUE,"A";"BP_YLD",#N/A,TRUE,"B";"ACTZ_PROD",#N/A,TRUE,"D";"ACTZ_SHIP",#N/A,TRUE,"D";"ACTZ_YLD",#N/A,TRUE,"E";"CPSI_PROD",#N/A,TRUE,"F";"CPSI_SHIP",#N/A,TRUE,"F"}</definedName>
    <definedName name="_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_a5" hidden="1">{"andy_p",#N/A,FALSE,"A";"andy_s",#N/A,FALSE,"A"}</definedName>
    <definedName name="_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_a9" hidden="1">{"SUMM",#N/A,TRUE,"C";"ACT_PROD",#N/A,TRUE,"A";"ACT_SHIP",#N/A,TRUE,"A";"BP_YLD",#N/A,TRUE,"B";"ACTZ_PROD",#N/A,TRUE,"D";"ACTZ_SHIP",#N/A,TRUE,"D";"ACTZ_YLD",#N/A,TRUE,"E";"CPSI_PROD",#N/A,TRUE,"F";"CPSI_SHIP",#N/A,TRUE,"F"}</definedName>
    <definedName name="____aa1" hidden="1">{#N/A,#N/A,FALSE,"Hip.Bas";#N/A,#N/A,FALSE,"ventas";#N/A,#N/A,FALSE,"ingre-Año";#N/A,#N/A,FALSE,"ventas-Año";#N/A,#N/A,FALSE,"Costepro";#N/A,#N/A,FALSE,"inversion";#N/A,#N/A,FALSE,"personal";#N/A,#N/A,FALSE,"Gastos-V";#N/A,#N/A,FALSE,"Circulante";#N/A,#N/A,FALSE,"CONSOLI";#N/A,#N/A,FALSE,"Es-Fin";#N/A,#N/A,FALSE,"Margen-P"}</definedName>
    <definedName name="____aa2" hidden="1">{#N/A,#N/A,FALSE,"Hip.Bas";#N/A,#N/A,FALSE,"ventas";#N/A,#N/A,FALSE,"ingre-Año";#N/A,#N/A,FALSE,"ventas-Año";#N/A,#N/A,FALSE,"Costepro";#N/A,#N/A,FALSE,"inversion";#N/A,#N/A,FALSE,"personal";#N/A,#N/A,FALSE,"Gastos-V";#N/A,#N/A,FALSE,"Circulante";#N/A,#N/A,FALSE,"CONSOLI";#N/A,#N/A,FALSE,"Es-Fin";#N/A,#N/A,FALSE,"Margen-P"}</definedName>
    <definedName name="____aa3" hidden="1">{#N/A,#N/A,FALSE,"Hip.Bas";#N/A,#N/A,FALSE,"ventas";#N/A,#N/A,FALSE,"ingre-Año";#N/A,#N/A,FALSE,"ventas-Año";#N/A,#N/A,FALSE,"Costepro";#N/A,#N/A,FALSE,"inversion";#N/A,#N/A,FALSE,"personal";#N/A,#N/A,FALSE,"Gastos-V";#N/A,#N/A,FALSE,"Circulante";#N/A,#N/A,FALSE,"CONSOLI";#N/A,#N/A,FALSE,"Es-Fin";#N/A,#N/A,FALSE,"Margen-P"}</definedName>
    <definedName name="____bb3" hidden="1">{#N/A,#N/A,FALSE,"Hip.Bas";#N/A,#N/A,FALSE,"ventas";#N/A,#N/A,FALSE,"ingre-Año";#N/A,#N/A,FALSE,"ventas-Año";#N/A,#N/A,FALSE,"Costepro";#N/A,#N/A,FALSE,"inversion";#N/A,#N/A,FALSE,"personal";#N/A,#N/A,FALSE,"Gastos-V";#N/A,#N/A,FALSE,"Circulante";#N/A,#N/A,FALSE,"CONSOLI";#N/A,#N/A,FALSE,"Es-Fin";#N/A,#N/A,FALSE,"Margen-P"}</definedName>
    <definedName name="____bb4" hidden="1">{#N/A,#N/A,FALSE,"Hip.Bas";#N/A,#N/A,FALSE,"ventas";#N/A,#N/A,FALSE,"ingre-Año";#N/A,#N/A,FALSE,"ventas-Año";#N/A,#N/A,FALSE,"Costepro";#N/A,#N/A,FALSE,"inversion";#N/A,#N/A,FALSE,"personal";#N/A,#N/A,FALSE,"Gastos-V";#N/A,#N/A,FALSE,"Circulante";#N/A,#N/A,FALSE,"CONSOLI";#N/A,#N/A,FALSE,"Es-Fin";#N/A,#N/A,FALSE,"Margen-P"}</definedName>
    <definedName name="____bb5" hidden="1">{#N/A,#N/A,FALSE,"Hip.Bas";#N/A,#N/A,FALSE,"ventas";#N/A,#N/A,FALSE,"ingre-Año";#N/A,#N/A,FALSE,"ventas-Año";#N/A,#N/A,FALSE,"Costepro";#N/A,#N/A,FALSE,"inversion";#N/A,#N/A,FALSE,"personal";#N/A,#N/A,FALSE,"Gastos-V";#N/A,#N/A,FALSE,"Circulante";#N/A,#N/A,FALSE,"CONSOLI";#N/A,#N/A,FALSE,"Es-Fin";#N/A,#N/A,FALSE,"Margen-P"}</definedName>
    <definedName name="____BIO1" hidden="1">{"toc1",#N/A,FALSE,"TOC";"cover",#N/A,FALSE,"Cover";"ts1",#N/A,FALSE,"Transaction Summary";"ei3",#N/A,FALSE,"Earnings Impact";"ad3",#N/A,FALSE,"accretion dilution"}</definedName>
    <definedName name="____CoA1997">#REF!</definedName>
    <definedName name="____cvb2" hidden="1">{"toc1",#N/A,FALSE,"TOC";"cover",#N/A,FALSE,"Cover";"ts1",#N/A,FALSE,"Transaction Summary";"ei3",#N/A,FALSE,"Earnings Impact";"ad3",#N/A,FALSE,"accretion dilution"}</definedName>
    <definedName name="____ev3">#N/A</definedName>
    <definedName name="____ev4">#N/A</definedName>
    <definedName name="____ev5">#N/A</definedName>
    <definedName name="____ev6">#N/A</definedName>
    <definedName name="____ev7">#N/A</definedName>
    <definedName name="____eva2" hidden="1">{"'Parte I (BPA)'!$A$1:$A$3"}</definedName>
    <definedName name="____f4" hidden="1">#REF!</definedName>
    <definedName name="____f45" hidden="1">#REF!</definedName>
    <definedName name="_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_g5" hidden="1">#REF!</definedName>
    <definedName name="____GR3" hidden="1">{"Informes",#N/A,FALSE,"CA";"Informes",#N/A,FALSE,"CN";"Informes",#N/A,FALSE,"INVERSIONES";"Informes",#N/A,FALSE,"CN Oficial";"Informes",#N/A,FALSE,"CA Oficial";"Informes",#N/A,FALSE,"Res Datos Areas"}</definedName>
    <definedName name="____key1" hidden="1">#REF!</definedName>
    <definedName name="____L" hidden="1">{"ASCONGRP","COMPANIES",TRUE}</definedName>
    <definedName name="____M6" hidden="1">{"SUMM",#N/A,TRUE,"C";"ACT_PROD",#N/A,TRUE,"A";"ACT_SHIP",#N/A,TRUE,"A";"BP_YLD",#N/A,TRUE,"B";"ACTZ_PROD",#N/A,TRUE,"D";"ACTZ_SHIP",#N/A,TRUE,"D";"ACTZ_YLD",#N/A,TRUE,"E";"CPSI_PROD",#N/A,TRUE,"F";"CPSI_SHIP",#N/A,TRUE,"F"}</definedName>
    <definedName name="____P21" hidden="1">{"Cover",#N/A,FALSE,"Cover";"Summary",#N/A,FALSE,"Summarpage"}</definedName>
    <definedName name="____pub2" hidden="1">"L10003649.xls"</definedName>
    <definedName name="____Q09" hidden="1">{"'Parte I (BPA)'!$A$1:$A$3"}</definedName>
    <definedName name="____Q9" hidden="1">{"'Parte I (BPA)'!$A$1:$A$3"}</definedName>
    <definedName name="____R" hidden="1">#REF!</definedName>
    <definedName name="____s" hidden="1">{#N/A,#N/A,TRUE,"Pcm Budget 2002  Huf";#N/A,#N/A,TRUE,"Csepel";#N/A,#N/A,TRUE,"Gyor";#N/A,#N/A,TRUE,"Debrecen";#N/A,#N/A,TRUE,"Alba";#N/A,#N/A,TRUE,"Pecs";#N/A,#N/A,TRUE,"Szeged";#N/A,#N/A,TRUE,"Miskolc";#N/A,#N/A,TRUE,"Duna";#N/A,#N/A,TRUE,"Sopron";#N/A,#N/A,TRUE,"nyir";#N/A,#N/A,TRUE,"Kaniza";#N/A,#N/A,TRUE,"Kaposvar";#N/A,#N/A,TRUE,"Szolnok";#N/A,#N/A,TRUE,"Zala";#N/A,#N/A,TRUE,"Szombathely"}</definedName>
    <definedName name="____s_2" hidden="1">{#N/A,#N/A,TRUE,"Pcm Budget 2002  Huf";#N/A,#N/A,TRUE,"Csepel";#N/A,#N/A,TRUE,"Gyor";#N/A,#N/A,TRUE,"Debrecen";#N/A,#N/A,TRUE,"Alba";#N/A,#N/A,TRUE,"Pecs";#N/A,#N/A,TRUE,"Szeged";#N/A,#N/A,TRUE,"Miskolc";#N/A,#N/A,TRUE,"Duna";#N/A,#N/A,TRUE,"Sopron";#N/A,#N/A,TRUE,"nyir";#N/A,#N/A,TRUE,"Kaniza";#N/A,#N/A,TRUE,"Kaposvar";#N/A,#N/A,TRUE,"Szolnok";#N/A,#N/A,TRUE,"Zala";#N/A,#N/A,TRUE,"Szombathely"}</definedName>
    <definedName name="____s_3" hidden="1">{#N/A,#N/A,TRUE,"Pcm Budget 2002  Huf";#N/A,#N/A,TRUE,"Csepel";#N/A,#N/A,TRUE,"Gyor";#N/A,#N/A,TRUE,"Debrecen";#N/A,#N/A,TRUE,"Alba";#N/A,#N/A,TRUE,"Pecs";#N/A,#N/A,TRUE,"Szeged";#N/A,#N/A,TRUE,"Miskolc";#N/A,#N/A,TRUE,"Duna";#N/A,#N/A,TRUE,"Sopron";#N/A,#N/A,TRUE,"nyir";#N/A,#N/A,TRUE,"Kaniza";#N/A,#N/A,TRUE,"Kaposvar";#N/A,#N/A,TRUE,"Szolnok";#N/A,#N/A,TRUE,"Zala";#N/A,#N/A,TRUE,"Szombathely"}</definedName>
    <definedName name="____s_4" hidden="1">{#N/A,#N/A,TRUE,"Pcm Budget 2002  Huf";#N/A,#N/A,TRUE,"Csepel";#N/A,#N/A,TRUE,"Gyor";#N/A,#N/A,TRUE,"Debrecen";#N/A,#N/A,TRUE,"Alba";#N/A,#N/A,TRUE,"Pecs";#N/A,#N/A,TRUE,"Szeged";#N/A,#N/A,TRUE,"Miskolc";#N/A,#N/A,TRUE,"Duna";#N/A,#N/A,TRUE,"Sopron";#N/A,#N/A,TRUE,"nyir";#N/A,#N/A,TRUE,"Kaniza";#N/A,#N/A,TRUE,"Kaposvar";#N/A,#N/A,TRUE,"Szolnok";#N/A,#N/A,TRUE,"Zala";#N/A,#N/A,TRUE,"Szombathely"}</definedName>
    <definedName name="____s_5" hidden="1">{#N/A,#N/A,TRUE,"Pcm Budget 2002  Huf";#N/A,#N/A,TRUE,"Csepel";#N/A,#N/A,TRUE,"Gyor";#N/A,#N/A,TRUE,"Debrecen";#N/A,#N/A,TRUE,"Alba";#N/A,#N/A,TRUE,"Pecs";#N/A,#N/A,TRUE,"Szeged";#N/A,#N/A,TRUE,"Miskolc";#N/A,#N/A,TRUE,"Duna";#N/A,#N/A,TRUE,"Sopron";#N/A,#N/A,TRUE,"nyir";#N/A,#N/A,TRUE,"Kaniza";#N/A,#N/A,TRUE,"Kaposvar";#N/A,#N/A,TRUE,"Szolnok";#N/A,#N/A,TRUE,"Zala";#N/A,#N/A,TRUE,"Szombathely"}</definedName>
    <definedName name="____T15" hidden="1">{"'Parte I (BPA)'!$A$1:$A$3"}</definedName>
    <definedName name="____t2" hidden="1">{#N/A,#N/A,TRUE,"Front";#N/A,#N/A,TRUE,"Simple Letter";#N/A,#N/A,TRUE,"Inside";#N/A,#N/A,TRUE,"Contents";#N/A,#N/A,TRUE,"Basis";#N/A,#N/A,TRUE,"Inclusions";#N/A,#N/A,TRUE,"Exclusions";#N/A,#N/A,TRUE,"Areas";#N/A,#N/A,TRUE,"Summary";#N/A,#N/A,TRUE,"Detail"}</definedName>
    <definedName name="____tax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wer33" hidden="1">{"cover",#N/A,TRUE,"Cover";"toc5",#N/A,TRUE,"TOC";"over",#N/A,TRUE,"Overview";"ts2",#N/A,TRUE,"Det_Trans_Sum";"ei1",#N/A,TRUE,"Earnings Impact";"ad1",#N/A,TRUE,"accretion dilution";"pfis1",#N/A,TRUE,"Pro Forma Income Statement";"ca1",#N/A,TRUE,"Contribution_Analysis";"acq1",#N/A,TRUE,"Acquirer";"tar1",#N/A,TRUE,"Target"}</definedName>
    <definedName name="____xlfn.BAHTTEXT" hidden="1">#NAME?</definedName>
    <definedName name="___2__123Graph_ACHART_2" hidden="1">#REF!</definedName>
    <definedName name="___a10" hidden="1">{"SUMM",#N/A,TRUE,"C";"ACT_PROD",#N/A,TRUE,"A";"ACT_SHIP",#N/A,TRUE,"A";"BP_YLD",#N/A,TRUE,"B";"ACTZ_PROD",#N/A,TRUE,"D";"ACTZ_SHIP",#N/A,TRUE,"D";"ACTZ_YLD",#N/A,TRUE,"E";"CPSI_PROD",#N/A,TRUE,"F";"CPSI_SHIP",#N/A,TRUE,"F"}</definedName>
    <definedName name="___A2" localSheetId="12" hidden="1">Main.SAPF4Help()</definedName>
    <definedName name="___A2" localSheetId="26" hidden="1">Main.SAPF4Help()</definedName>
    <definedName name="___A2" localSheetId="6" hidden="1">Main.SAPF4Help()</definedName>
    <definedName name="___A2" localSheetId="4" hidden="1">Main.SAPF4Help()</definedName>
    <definedName name="___A2" localSheetId="28" hidden="1">Main.SAPF4Help()</definedName>
    <definedName name="___A2" localSheetId="24" hidden="1">Main.SAPF4Help()</definedName>
    <definedName name="___A2" localSheetId="16" hidden="1">Main.SAPF4Help()</definedName>
    <definedName name="___A2" localSheetId="29" hidden="1">Main.SAPF4Help()</definedName>
    <definedName name="___A2" localSheetId="5" hidden="1">Main.SAPF4Help()</definedName>
    <definedName name="___A2" localSheetId="27" hidden="1">Main.SAPF4Help()</definedName>
    <definedName name="___A2" localSheetId="19" hidden="1">Main.SAPF4Help()</definedName>
    <definedName name="___A2" localSheetId="25" hidden="1">Main.SAPF4Help()</definedName>
    <definedName name="___A2" localSheetId="14" hidden="1">Main.SAPF4Help()</definedName>
    <definedName name="___A2" hidden="1">Main.SAPF4Help()</definedName>
    <definedName name="_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_a5" hidden="1">{"andy_p",#N/A,FALSE,"A";"andy_s",#N/A,FALSE,"A"}</definedName>
    <definedName name="_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_a9" hidden="1">{"SUMM",#N/A,TRUE,"C";"ACT_PROD",#N/A,TRUE,"A";"ACT_SHIP",#N/A,TRUE,"A";"BP_YLD",#N/A,TRUE,"B";"ACTZ_PROD",#N/A,TRUE,"D";"ACTZ_SHIP",#N/A,TRUE,"D";"ACTZ_YLD",#N/A,TRUE,"E";"CPSI_PROD",#N/A,TRUE,"F";"CPSI_SHIP",#N/A,TRUE,"F"}</definedName>
    <definedName name="___aa1" hidden="1">{#N/A,#N/A,FALSE,"Hip.Bas";#N/A,#N/A,FALSE,"ventas";#N/A,#N/A,FALSE,"ingre-Año";#N/A,#N/A,FALSE,"ventas-Año";#N/A,#N/A,FALSE,"Costepro";#N/A,#N/A,FALSE,"inversion";#N/A,#N/A,FALSE,"personal";#N/A,#N/A,FALSE,"Gastos-V";#N/A,#N/A,FALSE,"Circulante";#N/A,#N/A,FALSE,"CONSOLI";#N/A,#N/A,FALSE,"Es-Fin";#N/A,#N/A,FALSE,"Margen-P"}</definedName>
    <definedName name="___aa2" hidden="1">{#N/A,#N/A,FALSE,"Hip.Bas";#N/A,#N/A,FALSE,"ventas";#N/A,#N/A,FALSE,"ingre-Año";#N/A,#N/A,FALSE,"ventas-Año";#N/A,#N/A,FALSE,"Costepro";#N/A,#N/A,FALSE,"inversion";#N/A,#N/A,FALSE,"personal";#N/A,#N/A,FALSE,"Gastos-V";#N/A,#N/A,FALSE,"Circulante";#N/A,#N/A,FALSE,"CONSOLI";#N/A,#N/A,FALSE,"Es-Fin";#N/A,#N/A,FALSE,"Margen-P"}</definedName>
    <definedName name="___aa3" hidden="1">{#N/A,#N/A,FALSE,"Hip.Bas";#N/A,#N/A,FALSE,"ventas";#N/A,#N/A,FALSE,"ingre-Año";#N/A,#N/A,FALSE,"ventas-Año";#N/A,#N/A,FALSE,"Costepro";#N/A,#N/A,FALSE,"inversion";#N/A,#N/A,FALSE,"personal";#N/A,#N/A,FALSE,"Gastos-V";#N/A,#N/A,FALSE,"Circulante";#N/A,#N/A,FALSE,"CONSOLI";#N/A,#N/A,FALSE,"Es-Fin";#N/A,#N/A,FALSE,"Margen-P"}</definedName>
    <definedName name="___as2" hidden="1">"AS2DocumentEdit"</definedName>
    <definedName name="___bb3" hidden="1">{#N/A,#N/A,FALSE,"Hip.Bas";#N/A,#N/A,FALSE,"ventas";#N/A,#N/A,FALSE,"ingre-Año";#N/A,#N/A,FALSE,"ventas-Año";#N/A,#N/A,FALSE,"Costepro";#N/A,#N/A,FALSE,"inversion";#N/A,#N/A,FALSE,"personal";#N/A,#N/A,FALSE,"Gastos-V";#N/A,#N/A,FALSE,"Circulante";#N/A,#N/A,FALSE,"CONSOLI";#N/A,#N/A,FALSE,"Es-Fin";#N/A,#N/A,FALSE,"Margen-P"}</definedName>
    <definedName name="___bb4" hidden="1">{#N/A,#N/A,FALSE,"Hip.Bas";#N/A,#N/A,FALSE,"ventas";#N/A,#N/A,FALSE,"ingre-Año";#N/A,#N/A,FALSE,"ventas-Año";#N/A,#N/A,FALSE,"Costepro";#N/A,#N/A,FALSE,"inversion";#N/A,#N/A,FALSE,"personal";#N/A,#N/A,FALSE,"Gastos-V";#N/A,#N/A,FALSE,"Circulante";#N/A,#N/A,FALSE,"CONSOLI";#N/A,#N/A,FALSE,"Es-Fin";#N/A,#N/A,FALSE,"Margen-P"}</definedName>
    <definedName name="___bb5" hidden="1">{#N/A,#N/A,FALSE,"Hip.Bas";#N/A,#N/A,FALSE,"ventas";#N/A,#N/A,FALSE,"ingre-Año";#N/A,#N/A,FALSE,"ventas-Año";#N/A,#N/A,FALSE,"Costepro";#N/A,#N/A,FALSE,"inversion";#N/A,#N/A,FALSE,"personal";#N/A,#N/A,FALSE,"Gastos-V";#N/A,#N/A,FALSE,"Circulante";#N/A,#N/A,FALSE,"CONSOLI";#N/A,#N/A,FALSE,"Es-Fin";#N/A,#N/A,FALSE,"Margen-P"}</definedName>
    <definedName name="___BIO1" hidden="1">{"toc1",#N/A,FALSE,"TOC";"cover",#N/A,FALSE,"Cover";"ts1",#N/A,FALSE,"Transaction Summary";"ei3",#N/A,FALSE,"Earnings Impact";"ad3",#N/A,FALSE,"accretion dilution"}</definedName>
    <definedName name="___CoA1997">#REF!</definedName>
    <definedName name="___CP0705" localSheetId="6" hidden="1">{"'Sheet1'!$A$1:$AI$34","'Sheet1'!$A$1:$AI$31","'Sheet1'!$B$2:$AM$25"}</definedName>
    <definedName name="___CP0705" localSheetId="4" hidden="1">{"'Sheet1'!$A$1:$AI$34","'Sheet1'!$A$1:$AI$31","'Sheet1'!$B$2:$AM$25"}</definedName>
    <definedName name="___CP0705" localSheetId="5" hidden="1">{"'Sheet1'!$A$1:$AI$34","'Sheet1'!$A$1:$AI$31","'Sheet1'!$B$2:$AM$25"}</definedName>
    <definedName name="___CP0705" hidden="1">{"'Sheet1'!$A$1:$AI$34","'Sheet1'!$A$1:$AI$31","'Sheet1'!$B$2:$AM$25"}</definedName>
    <definedName name="___cvb2" hidden="1">{"toc1",#N/A,FALSE,"TOC";"cover",#N/A,FALSE,"Cover";"ts1",#N/A,FALSE,"Transaction Summary";"ei3",#N/A,FALSE,"Earnings Impact";"ad3",#N/A,FALSE,"accretion dilution"}</definedName>
    <definedName name="___ev3">#N/A</definedName>
    <definedName name="___ev4">#N/A</definedName>
    <definedName name="___ev5">#N/A</definedName>
    <definedName name="___ev6">#N/A</definedName>
    <definedName name="___ev7">#N/A</definedName>
    <definedName name="___eva2" hidden="1">{"'Parte I (BPA)'!$A$1:$A$3"}</definedName>
    <definedName name="___f4" hidden="1">#REF!</definedName>
    <definedName name="___f45" hidden="1">#REF!</definedName>
    <definedName name="_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_FY03" localSheetId="6" hidden="1">{"'Sheet1'!$A$1:$AI$34","'Sheet1'!$A$1:$AI$31","'Sheet1'!$B$2:$AM$25"}</definedName>
    <definedName name="___FY03" localSheetId="4" hidden="1">{"'Sheet1'!$A$1:$AI$34","'Sheet1'!$A$1:$AI$31","'Sheet1'!$B$2:$AM$25"}</definedName>
    <definedName name="___FY03" localSheetId="5" hidden="1">{"'Sheet1'!$A$1:$AI$34","'Sheet1'!$A$1:$AI$31","'Sheet1'!$B$2:$AM$25"}</definedName>
    <definedName name="___FY03" hidden="1">{"'Sheet1'!$A$1:$AI$34","'Sheet1'!$A$1:$AI$31","'Sheet1'!$B$2:$AM$25"}</definedName>
    <definedName name="___g5" hidden="1">#REF!</definedName>
    <definedName name="___GR3" hidden="1">{"Informes",#N/A,FALSE,"CA";"Informes",#N/A,FALSE,"CN";"Informes",#N/A,FALSE,"INVERSIONES";"Informes",#N/A,FALSE,"CN Oficial";"Informes",#N/A,FALSE,"CA Oficial";"Informes",#N/A,FALSE,"Res Datos Areas"}</definedName>
    <definedName name="___key1" hidden="1">#REF!</definedName>
    <definedName name="___L" hidden="1">{"ASCONGRP","COMPANIES",TRUE}</definedName>
    <definedName name="___M6" hidden="1">{"SUMM",#N/A,TRUE,"C";"ACT_PROD",#N/A,TRUE,"A";"ACT_SHIP",#N/A,TRUE,"A";"BP_YLD",#N/A,TRUE,"B";"ACTZ_PROD",#N/A,TRUE,"D";"ACTZ_SHIP",#N/A,TRUE,"D";"ACTZ_YLD",#N/A,TRUE,"E";"CPSI_PROD",#N/A,TRUE,"F";"CPSI_SHIP",#N/A,TRUE,"F"}</definedName>
    <definedName name="___P21" hidden="1">{"Cover",#N/A,FALSE,"Cover";"Summary",#N/A,FALSE,"Summarpage"}</definedName>
    <definedName name="___pub2" hidden="1">"L10003649.xls"</definedName>
    <definedName name="___Q09" hidden="1">{"'Parte I (BPA)'!$A$1:$A$3"}</definedName>
    <definedName name="___Q9" hidden="1">{"'Parte I (BPA)'!$A$1:$A$3"}</definedName>
    <definedName name="___R" hidden="1">#REF!</definedName>
    <definedName name="___re10" localSheetId="6" hidden="1">{#N/A,#N/A,FALSE,"EOC YTD ACTUAL";#N/A,#N/A,FALSE,"Distributor YTD Actual";#N/A,#N/A,FALSE,"Manufacturing YTD Actual";#N/A,#N/A,FALSE,"Service YTD Actual"}</definedName>
    <definedName name="___re10" localSheetId="4" hidden="1">{#N/A,#N/A,FALSE,"EOC YTD ACTUAL";#N/A,#N/A,FALSE,"Distributor YTD Actual";#N/A,#N/A,FALSE,"Manufacturing YTD Actual";#N/A,#N/A,FALSE,"Service YTD Actual"}</definedName>
    <definedName name="___re10" localSheetId="5" hidden="1">{#N/A,#N/A,FALSE,"EOC YTD ACTUAL";#N/A,#N/A,FALSE,"Distributor YTD Actual";#N/A,#N/A,FALSE,"Manufacturing YTD Actual";#N/A,#N/A,FALSE,"Service YTD Actual"}</definedName>
    <definedName name="___re10" hidden="1">{#N/A,#N/A,FALSE,"EOC YTD ACTUAL";#N/A,#N/A,FALSE,"Distributor YTD Actual";#N/A,#N/A,FALSE,"Manufacturing YTD Actual";#N/A,#N/A,FALSE,"Service YTD Actual"}</definedName>
    <definedName name="___s" hidden="1">{#N/A,#N/A,TRUE,"Pcm Budget 2002  Huf";#N/A,#N/A,TRUE,"Csepel";#N/A,#N/A,TRUE,"Gyor";#N/A,#N/A,TRUE,"Debrecen";#N/A,#N/A,TRUE,"Alba";#N/A,#N/A,TRUE,"Pecs";#N/A,#N/A,TRUE,"Szeged";#N/A,#N/A,TRUE,"Miskolc";#N/A,#N/A,TRUE,"Duna";#N/A,#N/A,TRUE,"Sopron";#N/A,#N/A,TRUE,"nyir";#N/A,#N/A,TRUE,"Kaniza";#N/A,#N/A,TRUE,"Kaposvar";#N/A,#N/A,TRUE,"Szolnok";#N/A,#N/A,TRUE,"Zala";#N/A,#N/A,TRUE,"Szombathely"}</definedName>
    <definedName name="___s_2" hidden="1">{#N/A,#N/A,TRUE,"Pcm Budget 2002  Huf";#N/A,#N/A,TRUE,"Csepel";#N/A,#N/A,TRUE,"Gyor";#N/A,#N/A,TRUE,"Debrecen";#N/A,#N/A,TRUE,"Alba";#N/A,#N/A,TRUE,"Pecs";#N/A,#N/A,TRUE,"Szeged";#N/A,#N/A,TRUE,"Miskolc";#N/A,#N/A,TRUE,"Duna";#N/A,#N/A,TRUE,"Sopron";#N/A,#N/A,TRUE,"nyir";#N/A,#N/A,TRUE,"Kaniza";#N/A,#N/A,TRUE,"Kaposvar";#N/A,#N/A,TRUE,"Szolnok";#N/A,#N/A,TRUE,"Zala";#N/A,#N/A,TRUE,"Szombathely"}</definedName>
    <definedName name="___s_3" hidden="1">{#N/A,#N/A,TRUE,"Pcm Budget 2002  Huf";#N/A,#N/A,TRUE,"Csepel";#N/A,#N/A,TRUE,"Gyor";#N/A,#N/A,TRUE,"Debrecen";#N/A,#N/A,TRUE,"Alba";#N/A,#N/A,TRUE,"Pecs";#N/A,#N/A,TRUE,"Szeged";#N/A,#N/A,TRUE,"Miskolc";#N/A,#N/A,TRUE,"Duna";#N/A,#N/A,TRUE,"Sopron";#N/A,#N/A,TRUE,"nyir";#N/A,#N/A,TRUE,"Kaniza";#N/A,#N/A,TRUE,"Kaposvar";#N/A,#N/A,TRUE,"Szolnok";#N/A,#N/A,TRUE,"Zala";#N/A,#N/A,TRUE,"Szombathely"}</definedName>
    <definedName name="___s_4" hidden="1">{#N/A,#N/A,TRUE,"Pcm Budget 2002  Huf";#N/A,#N/A,TRUE,"Csepel";#N/A,#N/A,TRUE,"Gyor";#N/A,#N/A,TRUE,"Debrecen";#N/A,#N/A,TRUE,"Alba";#N/A,#N/A,TRUE,"Pecs";#N/A,#N/A,TRUE,"Szeged";#N/A,#N/A,TRUE,"Miskolc";#N/A,#N/A,TRUE,"Duna";#N/A,#N/A,TRUE,"Sopron";#N/A,#N/A,TRUE,"nyir";#N/A,#N/A,TRUE,"Kaniza";#N/A,#N/A,TRUE,"Kaposvar";#N/A,#N/A,TRUE,"Szolnok";#N/A,#N/A,TRUE,"Zala";#N/A,#N/A,TRUE,"Szombathely"}</definedName>
    <definedName name="___s_5" hidden="1">{#N/A,#N/A,TRUE,"Pcm Budget 2002  Huf";#N/A,#N/A,TRUE,"Csepel";#N/A,#N/A,TRUE,"Gyor";#N/A,#N/A,TRUE,"Debrecen";#N/A,#N/A,TRUE,"Alba";#N/A,#N/A,TRUE,"Pecs";#N/A,#N/A,TRUE,"Szeged";#N/A,#N/A,TRUE,"Miskolc";#N/A,#N/A,TRUE,"Duna";#N/A,#N/A,TRUE,"Sopron";#N/A,#N/A,TRUE,"nyir";#N/A,#N/A,TRUE,"Kaniza";#N/A,#N/A,TRUE,"Kaposvar";#N/A,#N/A,TRUE,"Szolnok";#N/A,#N/A,TRUE,"Zala";#N/A,#N/A,TRUE,"Szombathely"}</definedName>
    <definedName name="___T15" hidden="1">{"'Parte I (BPA)'!$A$1:$A$3"}</definedName>
    <definedName name="___t2" hidden="1">{#N/A,#N/A,TRUE,"Front";#N/A,#N/A,TRUE,"Simple Letter";#N/A,#N/A,TRUE,"Inside";#N/A,#N/A,TRUE,"Contents";#N/A,#N/A,TRUE,"Basis";#N/A,#N/A,TRUE,"Inclusions";#N/A,#N/A,TRUE,"Exclusions";#N/A,#N/A,TRUE,"Areas";#N/A,#N/A,TRUE,"Summary";#N/A,#N/A,TRUE,"Detail"}</definedName>
    <definedName name="___tax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wer33" hidden="1">{"cover",#N/A,TRUE,"Cover";"toc5",#N/A,TRUE,"TOC";"over",#N/A,TRUE,"Overview";"ts2",#N/A,TRUE,"Det_Trans_Sum";"ei1",#N/A,TRUE,"Earnings Impact";"ad1",#N/A,TRUE,"accretion dilution";"pfis1",#N/A,TRUE,"Pro Forma Income Statement";"ca1",#N/A,TRUE,"Contribution_Analysis";"acq1",#N/A,TRUE,"Acquirer";"tar1",#N/A,TRUE,"Target"}</definedName>
    <definedName name="___xlfn.BAHTTEXT" hidden="1">#NAME?</definedName>
    <definedName name="__0teverhu_1">NA()</definedName>
    <definedName name="__0teverhu_11_3">NA()</definedName>
    <definedName name="__0teverhu_12_3">NA()</definedName>
    <definedName name="__0teverhu_13_3">NA()</definedName>
    <definedName name="__0teverhu_14_3">NA()</definedName>
    <definedName name="__0teverhu_15_3">NA()</definedName>
    <definedName name="__0teverhu_18_3">NA()</definedName>
    <definedName name="__0teverhu_19_3">NA()</definedName>
    <definedName name="__0teverhu_20_3">NA()</definedName>
    <definedName name="__0teverhu_21_3">NA()</definedName>
    <definedName name="__0teverhu_22_3">NA()</definedName>
    <definedName name="__0teverhu_23_3">NA()</definedName>
    <definedName name="__0teverhu_24_3">NA()</definedName>
    <definedName name="__0teverhu_3">NA()</definedName>
    <definedName name="__1__123Graph_ACHART_1" hidden="1">#REF!</definedName>
    <definedName name="__123Graph_A" hidden="1">#REF!</definedName>
    <definedName name="__123Graph_ACONTRACTS" hidden="1">#REF!</definedName>
    <definedName name="__123Graph_ACONTRT" hidden="1">#REF!</definedName>
    <definedName name="__123Graph_ACURRENT" hidden="1">#REF!</definedName>
    <definedName name="__123Graph_AEINS" hidden="1">#REF!</definedName>
    <definedName name="__123Graph_AGRAPH1" hidden="1">#REF!</definedName>
    <definedName name="__123Graph_AINDMES" hidden="1">#REF!</definedName>
    <definedName name="__123Graph_AINSTALL" hidden="1">#REF!</definedName>
    <definedName name="__123Graph_ALF" hidden="1">#REF!</definedName>
    <definedName name="__123Graph_AMERC" hidden="1">#REF!</definedName>
    <definedName name="__123Graph_APOT" hidden="1">#REF!</definedName>
    <definedName name="__123Graph_ARELACUIN" hidden="1">#REF!</definedName>
    <definedName name="__123Graph_ARELTACUM.PIC" hidden="1">#REF!</definedName>
    <definedName name="__123Graph_ARESFIN" hidden="1">#REF!</definedName>
    <definedName name="__123Graph_AURE" hidden="1">#REF!</definedName>
    <definedName name="__123Graph_AUSS" hidden="1">#REF!</definedName>
    <definedName name="__123Graph_B" hidden="1">#REF!</definedName>
    <definedName name="__123Graph_BCONTRACTS" hidden="1">#REF!</definedName>
    <definedName name="__123Graph_BCONTRT" hidden="1">#REF!</definedName>
    <definedName name="__123Graph_BCURRENT" hidden="1">#REF!</definedName>
    <definedName name="__123Graph_BEINS" hidden="1">#REF!</definedName>
    <definedName name="__123Graph_BGRAPH1" hidden="1">#REF!</definedName>
    <definedName name="__123Graph_BINDMES" hidden="1">#REF!</definedName>
    <definedName name="__123Graph_BINSTALL" hidden="1">#REF!</definedName>
    <definedName name="__123Graph_BLF" hidden="1">#REF!</definedName>
    <definedName name="__123Graph_BMERC" hidden="1">#REF!</definedName>
    <definedName name="__123Graph_BPOT" hidden="1">#REF!</definedName>
    <definedName name="__123Graph_BRELACUIN" hidden="1">#REF!</definedName>
    <definedName name="__123Graph_BRELTACUM.PIC" hidden="1">#REF!</definedName>
    <definedName name="__123Graph_BRESFIN" hidden="1">#REF!</definedName>
    <definedName name="__123Graph_BURE" hidden="1">#REF!</definedName>
    <definedName name="__123Graph_C" hidden="1">#REF!</definedName>
    <definedName name="__123Graph_CCONTRT" hidden="1">#REF!</definedName>
    <definedName name="__123Graph_CEINS" hidden="1">#REF!</definedName>
    <definedName name="__123Graph_CINDMES" hidden="1">#REF!</definedName>
    <definedName name="__123Graph_CINSTALL" hidden="1">#REF!</definedName>
    <definedName name="__123Graph_CLF" hidden="1">#REF!</definedName>
    <definedName name="__123Graph_CMERC" hidden="1">#REF!</definedName>
    <definedName name="__123Graph_CPOT" hidden="1">#REF!</definedName>
    <definedName name="__123Graph_CRELACUIN" hidden="1">#REF!</definedName>
    <definedName name="__123Graph_CRELTACUM.PIC" hidden="1">#REF!</definedName>
    <definedName name="__123Graph_CRESFIN" hidden="1">#REF!</definedName>
    <definedName name="__123Graph_CURE" hidden="1">#REF!</definedName>
    <definedName name="__123Graph_D" hidden="1">#REF!</definedName>
    <definedName name="__123Graph_DEINS" hidden="1">#REF!</definedName>
    <definedName name="__123Graph_DINDMES" hidden="1">#REF!</definedName>
    <definedName name="__123Graph_DRELACUIN" hidden="1">#REF!</definedName>
    <definedName name="__123Graph_DRELTACUM.PIC" hidden="1">#REF!</definedName>
    <definedName name="__123Graph_E" hidden="1">#REF!</definedName>
    <definedName name="__123Graph_F" hidden="1">#REF!</definedName>
    <definedName name="__123Graph_F1" hidden="1">#REF!</definedName>
    <definedName name="__123Graph_LBL_A" hidden="1">#REF!</definedName>
    <definedName name="__123Graph_LBL_AEINS" hidden="1">#REF!</definedName>
    <definedName name="__123Graph_LBL_BEINS" hidden="1">#REF!</definedName>
    <definedName name="__123Graph_LBL_CEINS" hidden="1">#REF!</definedName>
    <definedName name="__123Graph_LBL_DEINS" hidden="1">#REF!</definedName>
    <definedName name="__123Graph_X" hidden="1">#REF!</definedName>
    <definedName name="__123Graph_XCURRENT" hidden="1">#REF!</definedName>
    <definedName name="__123Graph_XEINS" hidden="1">#REF!</definedName>
    <definedName name="__123Graph_XGRAPH1" hidden="1">#REF!</definedName>
    <definedName name="__123Graph_XINDMES" hidden="1">#REF!</definedName>
    <definedName name="__123Graph_XLF" hidden="1">#REF!</definedName>
    <definedName name="__123Graph_XMAIN" hidden="1">#REF!</definedName>
    <definedName name="__123Graph_XMERC" hidden="1">#REF!</definedName>
    <definedName name="__123Graph_XPOT" hidden="1">#REF!</definedName>
    <definedName name="__123Graph_XRELACUIN" hidden="1">#REF!</definedName>
    <definedName name="__123Graph_XRELTACUM.PIC" hidden="1">#REF!</definedName>
    <definedName name="__123Graph_XRESFIN" hidden="1">#REF!</definedName>
    <definedName name="__123Graph_XURE" hidden="1">#REF!</definedName>
    <definedName name="__123Graph_XUSS" hidden="1">#REF!</definedName>
    <definedName name="__2__123Graph_ACHART_2" hidden="1">#REF!</definedName>
    <definedName name="__3__123Graph_BCHART_1" hidden="1">#REF!</definedName>
    <definedName name="__4__123Graph_BCHART_2" hidden="1">#REF!</definedName>
    <definedName name="__a10" hidden="1">{"SUMM",#N/A,TRUE,"C";"ACT_PROD",#N/A,TRUE,"A";"ACT_SHIP",#N/A,TRUE,"A";"BP_YLD",#N/A,TRUE,"B";"ACTZ_PROD",#N/A,TRUE,"D";"ACTZ_SHIP",#N/A,TRUE,"D";"ACTZ_YLD",#N/A,TRUE,"E";"CPSI_PROD",#N/A,TRUE,"F";"CPSI_SHIP",#N/A,TRUE,"F"}</definedName>
    <definedName name="__a10_2" hidden="1">{"SUMM",#N/A,TRUE,"C";"ACT_PROD",#N/A,TRUE,"A";"ACT_SHIP",#N/A,TRUE,"A";"BP_YLD",#N/A,TRUE,"B";"ACTZ_PROD",#N/A,TRUE,"D";"ACTZ_SHIP",#N/A,TRUE,"D";"ACTZ_YLD",#N/A,TRUE,"E";"CPSI_PROD",#N/A,TRUE,"F";"CPSI_SHIP",#N/A,TRUE,"F"}</definedName>
    <definedName name="__a10_3" hidden="1">{"SUMM",#N/A,TRUE,"C";"ACT_PROD",#N/A,TRUE,"A";"ACT_SHIP",#N/A,TRUE,"A";"BP_YLD",#N/A,TRUE,"B";"ACTZ_PROD",#N/A,TRUE,"D";"ACTZ_SHIP",#N/A,TRUE,"D";"ACTZ_YLD",#N/A,TRUE,"E";"CPSI_PROD",#N/A,TRUE,"F";"CPSI_SHIP",#N/A,TRUE,"F"}</definedName>
    <definedName name="__a10_4" hidden="1">{"SUMM",#N/A,TRUE,"C";"ACT_PROD",#N/A,TRUE,"A";"ACT_SHIP",#N/A,TRUE,"A";"BP_YLD",#N/A,TRUE,"B";"ACTZ_PROD",#N/A,TRUE,"D";"ACTZ_SHIP",#N/A,TRUE,"D";"ACTZ_YLD",#N/A,TRUE,"E";"CPSI_PROD",#N/A,TRUE,"F";"CPSI_SHIP",#N/A,TRUE,"F"}</definedName>
    <definedName name="__a10_5" hidden="1">{"SUMM",#N/A,TRUE,"C";"ACT_PROD",#N/A,TRUE,"A";"ACT_SHIP",#N/A,TRUE,"A";"BP_YLD",#N/A,TRUE,"B";"ACTZ_PROD",#N/A,TRUE,"D";"ACTZ_SHIP",#N/A,TRUE,"D";"ACTZ_YLD",#N/A,TRUE,"E";"CPSI_PROD",#N/A,TRUE,"F";"CPSI_SHIP",#N/A,TRUE,"F"}</definedName>
    <definedName name="_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3_2"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3_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3_4"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3_5"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a4_2"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a4_3"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a4_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a4_5"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_a5" hidden="1">{"andy_p",#N/A,FALSE,"A";"andy_s",#N/A,FALSE,"A"}</definedName>
    <definedName name="__a5_2" hidden="1">{"andy_p",#N/A,FALSE,"A";"andy_s",#N/A,FALSE,"A"}</definedName>
    <definedName name="__a5_3" hidden="1">{"andy_p",#N/A,FALSE,"A";"andy_s",#N/A,FALSE,"A"}</definedName>
    <definedName name="__a5_4" hidden="1">{"andy_p",#N/A,FALSE,"A";"andy_s",#N/A,FALSE,"A"}</definedName>
    <definedName name="__a5_5" hidden="1">{"andy_p",#N/A,FALSE,"A";"andy_s",#N/A,FALSE,"A"}</definedName>
    <definedName name="_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a6_2"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a6_3"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a6_4"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a6_5"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7_2"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7_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7_4"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7_5"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a8_2"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a8_3"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a8_4"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a8_5"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_a9" hidden="1">{"SUMM",#N/A,TRUE,"C";"ACT_PROD",#N/A,TRUE,"A";"ACT_SHIP",#N/A,TRUE,"A";"BP_YLD",#N/A,TRUE,"B";"ACTZ_PROD",#N/A,TRUE,"D";"ACTZ_SHIP",#N/A,TRUE,"D";"ACTZ_YLD",#N/A,TRUE,"E";"CPSI_PROD",#N/A,TRUE,"F";"CPSI_SHIP",#N/A,TRUE,"F"}</definedName>
    <definedName name="__a9_2" hidden="1">{"SUMM",#N/A,TRUE,"C";"ACT_PROD",#N/A,TRUE,"A";"ACT_SHIP",#N/A,TRUE,"A";"BP_YLD",#N/A,TRUE,"B";"ACTZ_PROD",#N/A,TRUE,"D";"ACTZ_SHIP",#N/A,TRUE,"D";"ACTZ_YLD",#N/A,TRUE,"E";"CPSI_PROD",#N/A,TRUE,"F";"CPSI_SHIP",#N/A,TRUE,"F"}</definedName>
    <definedName name="__a9_3" hidden="1">{"SUMM",#N/A,TRUE,"C";"ACT_PROD",#N/A,TRUE,"A";"ACT_SHIP",#N/A,TRUE,"A";"BP_YLD",#N/A,TRUE,"B";"ACTZ_PROD",#N/A,TRUE,"D";"ACTZ_SHIP",#N/A,TRUE,"D";"ACTZ_YLD",#N/A,TRUE,"E";"CPSI_PROD",#N/A,TRUE,"F";"CPSI_SHIP",#N/A,TRUE,"F"}</definedName>
    <definedName name="__a9_4" hidden="1">{"SUMM",#N/A,TRUE,"C";"ACT_PROD",#N/A,TRUE,"A";"ACT_SHIP",#N/A,TRUE,"A";"BP_YLD",#N/A,TRUE,"B";"ACTZ_PROD",#N/A,TRUE,"D";"ACTZ_SHIP",#N/A,TRUE,"D";"ACTZ_YLD",#N/A,TRUE,"E";"CPSI_PROD",#N/A,TRUE,"F";"CPSI_SHIP",#N/A,TRUE,"F"}</definedName>
    <definedName name="__a9_5" hidden="1">{"SUMM",#N/A,TRUE,"C";"ACT_PROD",#N/A,TRUE,"A";"ACT_SHIP",#N/A,TRUE,"A";"BP_YLD",#N/A,TRUE,"B";"ACTZ_PROD",#N/A,TRUE,"D";"ACTZ_SHIP",#N/A,TRUE,"D";"ACTZ_YLD",#N/A,TRUE,"E";"CPSI_PROD",#N/A,TRUE,"F";"CPSI_SHIP",#N/A,TRUE,"F"}</definedName>
    <definedName name="__aa1" hidden="1">{#N/A,#N/A,FALSE,"Hip.Bas";#N/A,#N/A,FALSE,"ventas";#N/A,#N/A,FALSE,"ingre-Año";#N/A,#N/A,FALSE,"ventas-Año";#N/A,#N/A,FALSE,"Costepro";#N/A,#N/A,FALSE,"inversion";#N/A,#N/A,FALSE,"personal";#N/A,#N/A,FALSE,"Gastos-V";#N/A,#N/A,FALSE,"Circulante";#N/A,#N/A,FALSE,"CONSOLI";#N/A,#N/A,FALSE,"Es-Fin";#N/A,#N/A,FALSE,"Margen-P"}</definedName>
    <definedName name="__aa1_2" hidden="1">{#N/A,#N/A,FALSE,"Hip.Bas";#N/A,#N/A,FALSE,"ventas";#N/A,#N/A,FALSE,"ingre-Año";#N/A,#N/A,FALSE,"ventas-Año";#N/A,#N/A,FALSE,"Costepro";#N/A,#N/A,FALSE,"inversion";#N/A,#N/A,FALSE,"personal";#N/A,#N/A,FALSE,"Gastos-V";#N/A,#N/A,FALSE,"Circulante";#N/A,#N/A,FALSE,"CONSOLI";#N/A,#N/A,FALSE,"Es-Fin";#N/A,#N/A,FALSE,"Margen-P"}</definedName>
    <definedName name="__aa1_3" hidden="1">{#N/A,#N/A,FALSE,"Hip.Bas";#N/A,#N/A,FALSE,"ventas";#N/A,#N/A,FALSE,"ingre-Año";#N/A,#N/A,FALSE,"ventas-Año";#N/A,#N/A,FALSE,"Costepro";#N/A,#N/A,FALSE,"inversion";#N/A,#N/A,FALSE,"personal";#N/A,#N/A,FALSE,"Gastos-V";#N/A,#N/A,FALSE,"Circulante";#N/A,#N/A,FALSE,"CONSOLI";#N/A,#N/A,FALSE,"Es-Fin";#N/A,#N/A,FALSE,"Margen-P"}</definedName>
    <definedName name="__aa1_4" hidden="1">{#N/A,#N/A,FALSE,"Hip.Bas";#N/A,#N/A,FALSE,"ventas";#N/A,#N/A,FALSE,"ingre-Año";#N/A,#N/A,FALSE,"ventas-Año";#N/A,#N/A,FALSE,"Costepro";#N/A,#N/A,FALSE,"inversion";#N/A,#N/A,FALSE,"personal";#N/A,#N/A,FALSE,"Gastos-V";#N/A,#N/A,FALSE,"Circulante";#N/A,#N/A,FALSE,"CONSOLI";#N/A,#N/A,FALSE,"Es-Fin";#N/A,#N/A,FALSE,"Margen-P"}</definedName>
    <definedName name="__aa1_5" hidden="1">{#N/A,#N/A,FALSE,"Hip.Bas";#N/A,#N/A,FALSE,"ventas";#N/A,#N/A,FALSE,"ingre-Año";#N/A,#N/A,FALSE,"ventas-Año";#N/A,#N/A,FALSE,"Costepro";#N/A,#N/A,FALSE,"inversion";#N/A,#N/A,FALSE,"personal";#N/A,#N/A,FALSE,"Gastos-V";#N/A,#N/A,FALSE,"Circulante";#N/A,#N/A,FALSE,"CONSOLI";#N/A,#N/A,FALSE,"Es-Fin";#N/A,#N/A,FALSE,"Margen-P"}</definedName>
    <definedName name="__aa2" hidden="1">{#N/A,#N/A,FALSE,"Hip.Bas";#N/A,#N/A,FALSE,"ventas";#N/A,#N/A,FALSE,"ingre-Año";#N/A,#N/A,FALSE,"ventas-Año";#N/A,#N/A,FALSE,"Costepro";#N/A,#N/A,FALSE,"inversion";#N/A,#N/A,FALSE,"personal";#N/A,#N/A,FALSE,"Gastos-V";#N/A,#N/A,FALSE,"Circulante";#N/A,#N/A,FALSE,"CONSOLI";#N/A,#N/A,FALSE,"Es-Fin";#N/A,#N/A,FALSE,"Margen-P"}</definedName>
    <definedName name="__aa2_2" hidden="1">{#N/A,#N/A,FALSE,"Hip.Bas";#N/A,#N/A,FALSE,"ventas";#N/A,#N/A,FALSE,"ingre-Año";#N/A,#N/A,FALSE,"ventas-Año";#N/A,#N/A,FALSE,"Costepro";#N/A,#N/A,FALSE,"inversion";#N/A,#N/A,FALSE,"personal";#N/A,#N/A,FALSE,"Gastos-V";#N/A,#N/A,FALSE,"Circulante";#N/A,#N/A,FALSE,"CONSOLI";#N/A,#N/A,FALSE,"Es-Fin";#N/A,#N/A,FALSE,"Margen-P"}</definedName>
    <definedName name="__aa2_3" hidden="1">{#N/A,#N/A,FALSE,"Hip.Bas";#N/A,#N/A,FALSE,"ventas";#N/A,#N/A,FALSE,"ingre-Año";#N/A,#N/A,FALSE,"ventas-Año";#N/A,#N/A,FALSE,"Costepro";#N/A,#N/A,FALSE,"inversion";#N/A,#N/A,FALSE,"personal";#N/A,#N/A,FALSE,"Gastos-V";#N/A,#N/A,FALSE,"Circulante";#N/A,#N/A,FALSE,"CONSOLI";#N/A,#N/A,FALSE,"Es-Fin";#N/A,#N/A,FALSE,"Margen-P"}</definedName>
    <definedName name="__aa2_4" hidden="1">{#N/A,#N/A,FALSE,"Hip.Bas";#N/A,#N/A,FALSE,"ventas";#N/A,#N/A,FALSE,"ingre-Año";#N/A,#N/A,FALSE,"ventas-Año";#N/A,#N/A,FALSE,"Costepro";#N/A,#N/A,FALSE,"inversion";#N/A,#N/A,FALSE,"personal";#N/A,#N/A,FALSE,"Gastos-V";#N/A,#N/A,FALSE,"Circulante";#N/A,#N/A,FALSE,"CONSOLI";#N/A,#N/A,FALSE,"Es-Fin";#N/A,#N/A,FALSE,"Margen-P"}</definedName>
    <definedName name="__aa2_5"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aa3_2" hidden="1">{#N/A,#N/A,FALSE,"Hip.Bas";#N/A,#N/A,FALSE,"ventas";#N/A,#N/A,FALSE,"ingre-Año";#N/A,#N/A,FALSE,"ventas-Año";#N/A,#N/A,FALSE,"Costepro";#N/A,#N/A,FALSE,"inversion";#N/A,#N/A,FALSE,"personal";#N/A,#N/A,FALSE,"Gastos-V";#N/A,#N/A,FALSE,"Circulante";#N/A,#N/A,FALSE,"CONSOLI";#N/A,#N/A,FALSE,"Es-Fin";#N/A,#N/A,FALSE,"Margen-P"}</definedName>
    <definedName name="__aa3_3" hidden="1">{#N/A,#N/A,FALSE,"Hip.Bas";#N/A,#N/A,FALSE,"ventas";#N/A,#N/A,FALSE,"ingre-Año";#N/A,#N/A,FALSE,"ventas-Año";#N/A,#N/A,FALSE,"Costepro";#N/A,#N/A,FALSE,"inversion";#N/A,#N/A,FALSE,"personal";#N/A,#N/A,FALSE,"Gastos-V";#N/A,#N/A,FALSE,"Circulante";#N/A,#N/A,FALSE,"CONSOLI";#N/A,#N/A,FALSE,"Es-Fin";#N/A,#N/A,FALSE,"Margen-P"}</definedName>
    <definedName name="__aa3_4" hidden="1">{#N/A,#N/A,FALSE,"Hip.Bas";#N/A,#N/A,FALSE,"ventas";#N/A,#N/A,FALSE,"ingre-Año";#N/A,#N/A,FALSE,"ventas-Año";#N/A,#N/A,FALSE,"Costepro";#N/A,#N/A,FALSE,"inversion";#N/A,#N/A,FALSE,"personal";#N/A,#N/A,FALSE,"Gastos-V";#N/A,#N/A,FALSE,"Circulante";#N/A,#N/A,FALSE,"CONSOLI";#N/A,#N/A,FALSE,"Es-Fin";#N/A,#N/A,FALSE,"Margen-P"}</definedName>
    <definedName name="__aa3_5" hidden="1">{#N/A,#N/A,FALSE,"Hip.Bas";#N/A,#N/A,FALSE,"ventas";#N/A,#N/A,FALSE,"ingre-Año";#N/A,#N/A,FALSE,"ventas-Año";#N/A,#N/A,FALSE,"Costepro";#N/A,#N/A,FALSE,"inversion";#N/A,#N/A,FALSE,"personal";#N/A,#N/A,FALSE,"Gastos-V";#N/A,#N/A,FALSE,"Circulante";#N/A,#N/A,FALSE,"CONSOLI";#N/A,#N/A,FALSE,"Es-Fin";#N/A,#N/A,FALSE,"Margen-P"}</definedName>
    <definedName name="__as2" hidden="1">"AS2DocumentEdit"</definedName>
    <definedName name="__bb3" hidden="1">{#N/A,#N/A,FALSE,"Hip.Bas";#N/A,#N/A,FALSE,"ventas";#N/A,#N/A,FALSE,"ingre-Año";#N/A,#N/A,FALSE,"ventas-Año";#N/A,#N/A,FALSE,"Costepro";#N/A,#N/A,FALSE,"inversion";#N/A,#N/A,FALSE,"personal";#N/A,#N/A,FALSE,"Gastos-V";#N/A,#N/A,FALSE,"Circulante";#N/A,#N/A,FALSE,"CONSOLI";#N/A,#N/A,FALSE,"Es-Fin";#N/A,#N/A,FALSE,"Margen-P"}</definedName>
    <definedName name="__bb3_2" hidden="1">{#N/A,#N/A,FALSE,"Hip.Bas";#N/A,#N/A,FALSE,"ventas";#N/A,#N/A,FALSE,"ingre-Año";#N/A,#N/A,FALSE,"ventas-Año";#N/A,#N/A,FALSE,"Costepro";#N/A,#N/A,FALSE,"inversion";#N/A,#N/A,FALSE,"personal";#N/A,#N/A,FALSE,"Gastos-V";#N/A,#N/A,FALSE,"Circulante";#N/A,#N/A,FALSE,"CONSOLI";#N/A,#N/A,FALSE,"Es-Fin";#N/A,#N/A,FALSE,"Margen-P"}</definedName>
    <definedName name="__bb3_3" hidden="1">{#N/A,#N/A,FALSE,"Hip.Bas";#N/A,#N/A,FALSE,"ventas";#N/A,#N/A,FALSE,"ingre-Año";#N/A,#N/A,FALSE,"ventas-Año";#N/A,#N/A,FALSE,"Costepro";#N/A,#N/A,FALSE,"inversion";#N/A,#N/A,FALSE,"personal";#N/A,#N/A,FALSE,"Gastos-V";#N/A,#N/A,FALSE,"Circulante";#N/A,#N/A,FALSE,"CONSOLI";#N/A,#N/A,FALSE,"Es-Fin";#N/A,#N/A,FALSE,"Margen-P"}</definedName>
    <definedName name="__bb3_4" hidden="1">{#N/A,#N/A,FALSE,"Hip.Bas";#N/A,#N/A,FALSE,"ventas";#N/A,#N/A,FALSE,"ingre-Año";#N/A,#N/A,FALSE,"ventas-Año";#N/A,#N/A,FALSE,"Costepro";#N/A,#N/A,FALSE,"inversion";#N/A,#N/A,FALSE,"personal";#N/A,#N/A,FALSE,"Gastos-V";#N/A,#N/A,FALSE,"Circulante";#N/A,#N/A,FALSE,"CONSOLI";#N/A,#N/A,FALSE,"Es-Fin";#N/A,#N/A,FALSE,"Margen-P"}</definedName>
    <definedName name="__bb3_5" hidden="1">{#N/A,#N/A,FALSE,"Hip.Bas";#N/A,#N/A,FALSE,"ventas";#N/A,#N/A,FALSE,"ingre-Año";#N/A,#N/A,FALSE,"ventas-Año";#N/A,#N/A,FALSE,"Costepro";#N/A,#N/A,FALSE,"inversion";#N/A,#N/A,FALSE,"personal";#N/A,#N/A,FALSE,"Gastos-V";#N/A,#N/A,FALSE,"Circulante";#N/A,#N/A,FALSE,"CONSOLI";#N/A,#N/A,FALSE,"Es-Fin";#N/A,#N/A,FALSE,"Margen-P"}</definedName>
    <definedName name="__bb4" hidden="1">{#N/A,#N/A,FALSE,"Hip.Bas";#N/A,#N/A,FALSE,"ventas";#N/A,#N/A,FALSE,"ingre-Año";#N/A,#N/A,FALSE,"ventas-Año";#N/A,#N/A,FALSE,"Costepro";#N/A,#N/A,FALSE,"inversion";#N/A,#N/A,FALSE,"personal";#N/A,#N/A,FALSE,"Gastos-V";#N/A,#N/A,FALSE,"Circulante";#N/A,#N/A,FALSE,"CONSOLI";#N/A,#N/A,FALSE,"Es-Fin";#N/A,#N/A,FALSE,"Margen-P"}</definedName>
    <definedName name="__bb4_2" hidden="1">{#N/A,#N/A,FALSE,"Hip.Bas";#N/A,#N/A,FALSE,"ventas";#N/A,#N/A,FALSE,"ingre-Año";#N/A,#N/A,FALSE,"ventas-Año";#N/A,#N/A,FALSE,"Costepro";#N/A,#N/A,FALSE,"inversion";#N/A,#N/A,FALSE,"personal";#N/A,#N/A,FALSE,"Gastos-V";#N/A,#N/A,FALSE,"Circulante";#N/A,#N/A,FALSE,"CONSOLI";#N/A,#N/A,FALSE,"Es-Fin";#N/A,#N/A,FALSE,"Margen-P"}</definedName>
    <definedName name="__bb4_3" hidden="1">{#N/A,#N/A,FALSE,"Hip.Bas";#N/A,#N/A,FALSE,"ventas";#N/A,#N/A,FALSE,"ingre-Año";#N/A,#N/A,FALSE,"ventas-Año";#N/A,#N/A,FALSE,"Costepro";#N/A,#N/A,FALSE,"inversion";#N/A,#N/A,FALSE,"personal";#N/A,#N/A,FALSE,"Gastos-V";#N/A,#N/A,FALSE,"Circulante";#N/A,#N/A,FALSE,"CONSOLI";#N/A,#N/A,FALSE,"Es-Fin";#N/A,#N/A,FALSE,"Margen-P"}</definedName>
    <definedName name="__bb4_4" hidden="1">{#N/A,#N/A,FALSE,"Hip.Bas";#N/A,#N/A,FALSE,"ventas";#N/A,#N/A,FALSE,"ingre-Año";#N/A,#N/A,FALSE,"ventas-Año";#N/A,#N/A,FALSE,"Costepro";#N/A,#N/A,FALSE,"inversion";#N/A,#N/A,FALSE,"personal";#N/A,#N/A,FALSE,"Gastos-V";#N/A,#N/A,FALSE,"Circulante";#N/A,#N/A,FALSE,"CONSOLI";#N/A,#N/A,FALSE,"Es-Fin";#N/A,#N/A,FALSE,"Margen-P"}</definedName>
    <definedName name="__bb4_5" hidden="1">{#N/A,#N/A,FALSE,"Hip.Bas";#N/A,#N/A,FALSE,"ventas";#N/A,#N/A,FALSE,"ingre-Año";#N/A,#N/A,FALSE,"ventas-Año";#N/A,#N/A,FALSE,"Costepro";#N/A,#N/A,FALSE,"inversion";#N/A,#N/A,FALSE,"personal";#N/A,#N/A,FALSE,"Gastos-V";#N/A,#N/A,FALSE,"Circulante";#N/A,#N/A,FALSE,"CONSOLI";#N/A,#N/A,FALSE,"Es-Fin";#N/A,#N/A,FALSE,"Margen-P"}</definedName>
    <definedName name="__bb5" hidden="1">{#N/A,#N/A,FALSE,"Hip.Bas";#N/A,#N/A,FALSE,"ventas";#N/A,#N/A,FALSE,"ingre-Año";#N/A,#N/A,FALSE,"ventas-Año";#N/A,#N/A,FALSE,"Costepro";#N/A,#N/A,FALSE,"inversion";#N/A,#N/A,FALSE,"personal";#N/A,#N/A,FALSE,"Gastos-V";#N/A,#N/A,FALSE,"Circulante";#N/A,#N/A,FALSE,"CONSOLI";#N/A,#N/A,FALSE,"Es-Fin";#N/A,#N/A,FALSE,"Margen-P"}</definedName>
    <definedName name="__bb5_2" hidden="1">{#N/A,#N/A,FALSE,"Hip.Bas";#N/A,#N/A,FALSE,"ventas";#N/A,#N/A,FALSE,"ingre-Año";#N/A,#N/A,FALSE,"ventas-Año";#N/A,#N/A,FALSE,"Costepro";#N/A,#N/A,FALSE,"inversion";#N/A,#N/A,FALSE,"personal";#N/A,#N/A,FALSE,"Gastos-V";#N/A,#N/A,FALSE,"Circulante";#N/A,#N/A,FALSE,"CONSOLI";#N/A,#N/A,FALSE,"Es-Fin";#N/A,#N/A,FALSE,"Margen-P"}</definedName>
    <definedName name="__bb5_3" hidden="1">{#N/A,#N/A,FALSE,"Hip.Bas";#N/A,#N/A,FALSE,"ventas";#N/A,#N/A,FALSE,"ingre-Año";#N/A,#N/A,FALSE,"ventas-Año";#N/A,#N/A,FALSE,"Costepro";#N/A,#N/A,FALSE,"inversion";#N/A,#N/A,FALSE,"personal";#N/A,#N/A,FALSE,"Gastos-V";#N/A,#N/A,FALSE,"Circulante";#N/A,#N/A,FALSE,"CONSOLI";#N/A,#N/A,FALSE,"Es-Fin";#N/A,#N/A,FALSE,"Margen-P"}</definedName>
    <definedName name="__bb5_4" hidden="1">{#N/A,#N/A,FALSE,"Hip.Bas";#N/A,#N/A,FALSE,"ventas";#N/A,#N/A,FALSE,"ingre-Año";#N/A,#N/A,FALSE,"ventas-Año";#N/A,#N/A,FALSE,"Costepro";#N/A,#N/A,FALSE,"inversion";#N/A,#N/A,FALSE,"personal";#N/A,#N/A,FALSE,"Gastos-V";#N/A,#N/A,FALSE,"Circulante";#N/A,#N/A,FALSE,"CONSOLI";#N/A,#N/A,FALSE,"Es-Fin";#N/A,#N/A,FALSE,"Margen-P"}</definedName>
    <definedName name="__bb5_5" hidden="1">{#N/A,#N/A,FALSE,"Hip.Bas";#N/A,#N/A,FALSE,"ventas";#N/A,#N/A,FALSE,"ingre-Año";#N/A,#N/A,FALSE,"ventas-Año";#N/A,#N/A,FALSE,"Costepro";#N/A,#N/A,FALSE,"inversion";#N/A,#N/A,FALSE,"personal";#N/A,#N/A,FALSE,"Gastos-V";#N/A,#N/A,FALSE,"Circulante";#N/A,#N/A,FALSE,"CONSOLI";#N/A,#N/A,FALSE,"Es-Fin";#N/A,#N/A,FALSE,"Margen-P"}</definedName>
    <definedName name="__BIO1" hidden="1">{"toc1",#N/A,FALSE,"TOC";"cover",#N/A,FALSE,"Cover";"ts1",#N/A,FALSE,"Transaction Summary";"ei3",#N/A,FALSE,"Earnings Impact";"ad3",#N/A,FALSE,"accretion dilution"}</definedName>
    <definedName name="__BIO1_2" hidden="1">{"toc1",#N/A,FALSE,"TOC";"cover",#N/A,FALSE,"Cover";"ts1",#N/A,FALSE,"Transaction Summary";"ei3",#N/A,FALSE,"Earnings Impact";"ad3",#N/A,FALSE,"accretion dilution"}</definedName>
    <definedName name="__BIO1_3" hidden="1">{"toc1",#N/A,FALSE,"TOC";"cover",#N/A,FALSE,"Cover";"ts1",#N/A,FALSE,"Transaction Summary";"ei3",#N/A,FALSE,"Earnings Impact";"ad3",#N/A,FALSE,"accretion dilution"}</definedName>
    <definedName name="__BIO1_4" hidden="1">{"toc1",#N/A,FALSE,"TOC";"cover",#N/A,FALSE,"Cover";"ts1",#N/A,FALSE,"Transaction Summary";"ei3",#N/A,FALSE,"Earnings Impact";"ad3",#N/A,FALSE,"accretion dilution"}</definedName>
    <definedName name="__BIO1_5" hidden="1">{"toc1",#N/A,FALSE,"TOC";"cover",#N/A,FALSE,"Cover";"ts1",#N/A,FALSE,"Transaction Summary";"ei3",#N/A,FALSE,"Earnings Impact";"ad3",#N/A,FALSE,"accretion dilution"}</definedName>
    <definedName name="__CEN30" hidden="1">{#N/A,#N/A,FALSE,"SIM95"}</definedName>
    <definedName name="__CoA1997">#REF!</definedName>
    <definedName name="__CoA1997_1">NA()</definedName>
    <definedName name="__CP0705" localSheetId="6" hidden="1">{"'Sheet1'!$A$1:$AI$34","'Sheet1'!$A$1:$AI$31","'Sheet1'!$B$2:$AM$25"}</definedName>
    <definedName name="__CP0705" localSheetId="4" hidden="1">{"'Sheet1'!$A$1:$AI$34","'Sheet1'!$A$1:$AI$31","'Sheet1'!$B$2:$AM$25"}</definedName>
    <definedName name="__CP0705" localSheetId="5" hidden="1">{"'Sheet1'!$A$1:$AI$34","'Sheet1'!$A$1:$AI$31","'Sheet1'!$B$2:$AM$25"}</definedName>
    <definedName name="__CP0705" hidden="1">{"'Sheet1'!$A$1:$AI$34","'Sheet1'!$A$1:$AI$31","'Sheet1'!$B$2:$AM$25"}</definedName>
    <definedName name="__cvb2" hidden="1">{"toc1",#N/A,FALSE,"TOC";"cover",#N/A,FALSE,"Cover";"ts1",#N/A,FALSE,"Transaction Summary";"ei3",#N/A,FALSE,"Earnings Impact";"ad3",#N/A,FALSE,"accretion dilution"}</definedName>
    <definedName name="__cvb2_2" hidden="1">{"toc1",#N/A,FALSE,"TOC";"cover",#N/A,FALSE,"Cover";"ts1",#N/A,FALSE,"Transaction Summary";"ei3",#N/A,FALSE,"Earnings Impact";"ad3",#N/A,FALSE,"accretion dilution"}</definedName>
    <definedName name="__cvb2_3" hidden="1">{"toc1",#N/A,FALSE,"TOC";"cover",#N/A,FALSE,"Cover";"ts1",#N/A,FALSE,"Transaction Summary";"ei3",#N/A,FALSE,"Earnings Impact";"ad3",#N/A,FALSE,"accretion dilution"}</definedName>
    <definedName name="__cvb2_4" hidden="1">{"toc1",#N/A,FALSE,"TOC";"cover",#N/A,FALSE,"Cover";"ts1",#N/A,FALSE,"Transaction Summary";"ei3",#N/A,FALSE,"Earnings Impact";"ad3",#N/A,FALSE,"accretion dilution"}</definedName>
    <definedName name="__cvb2_5" hidden="1">{"toc1",#N/A,FALSE,"TOC";"cover",#N/A,FALSE,"Cover";"ts1",#N/A,FALSE,"Transaction Summary";"ei3",#N/A,FALSE,"Earnings Impact";"ad3",#N/A,FALSE,"accretion dilution"}</definedName>
    <definedName name="__ev3">#N/A</definedName>
    <definedName name="__ev4">#N/A</definedName>
    <definedName name="__ev5">#N/A</definedName>
    <definedName name="__ev6">#N/A</definedName>
    <definedName name="__ev7">#N/A</definedName>
    <definedName name="__eva2" hidden="1">{"'Parte I (BPA)'!$A$1:$A$3"}</definedName>
    <definedName name="__f4" hidden="1">#REF!</definedName>
    <definedName name="__f45" hidden="1">#REF!</definedName>
    <definedName name="__FDS_HYPERLINK_TOGGLE_STATE__" hidden="1">"ON"</definedName>
    <definedName name="__FDS_UNIQUE_RANGE_ID_GENERATOR_COUNTER" hidden="1">1</definedName>
    <definedName name="__FDS_USED_FOR_REUSING_RANGE_IDS_RECYCLE" localSheetId="6" hidden="1">{4,1}</definedName>
    <definedName name="__FDS_USED_FOR_REUSING_RANGE_IDS_RECYCLE" localSheetId="4" hidden="1">{4,1}</definedName>
    <definedName name="__FDS_USED_FOR_REUSING_RANGE_IDS_RECYCLE" localSheetId="5" hidden="1">{4,1}</definedName>
    <definedName name="__FDS_USED_FOR_REUSING_RANGE_IDS_RECYCLE" hidden="1">{4,1}</definedName>
    <definedName name="__FDS_USED_FOR_REUSING_RANGE_IDS_RECYCLE_1" localSheetId="6" hidden="1">{4,1}</definedName>
    <definedName name="__FDS_USED_FOR_REUSING_RANGE_IDS_RECYCLE_1" localSheetId="4" hidden="1">{4,1}</definedName>
    <definedName name="__FDS_USED_FOR_REUSING_RANGE_IDS_RECYCLE_1" localSheetId="5" hidden="1">{4,1}</definedName>
    <definedName name="__FDS_USED_FOR_REUSING_RANGE_IDS_RECYCLE_1" hidden="1">{4,1}</definedName>
    <definedName name="__FDS_USED_FOR_REUSING_RANGE_IDS_RECYCLE_1_1" localSheetId="6" hidden="1">{4,1}</definedName>
    <definedName name="__FDS_USED_FOR_REUSING_RANGE_IDS_RECYCLE_1_1" localSheetId="4" hidden="1">{4,1}</definedName>
    <definedName name="__FDS_USED_FOR_REUSING_RANGE_IDS_RECYCLE_1_1" localSheetId="5" hidden="1">{4,1}</definedName>
    <definedName name="__FDS_USED_FOR_REUSING_RANGE_IDS_RECYCLE_1_1" hidden="1">{4,1}</definedName>
    <definedName name="__FDS_USED_FOR_REUSING_RANGE_IDS_RECYCLE_2" localSheetId="6" hidden="1">{4,1}</definedName>
    <definedName name="__FDS_USED_FOR_REUSING_RANGE_IDS_RECYCLE_2" localSheetId="4" hidden="1">{4,1}</definedName>
    <definedName name="__FDS_USED_FOR_REUSING_RANGE_IDS_RECYCLE_2" localSheetId="5" hidden="1">{4,1}</definedName>
    <definedName name="__FDS_USED_FOR_REUSING_RANGE_IDS_RECYCLE_2" hidden="1">{4,1}</definedName>
    <definedName name="__fgt2" hidden="1">{"cover",#N/A,TRUE,"Cover";"toc6",#N/A,TRUE,"TOC";"over",#N/A,TRUE,"Overview";"ts2",#N/A,TRUE,"Det_Trans_Sum";"ei1",#N/A,TRUE,"Earnings Impact";"ad1",#N/A,TRUE,"accretion dilution";"hg1",#N/A,TRUE,"Has-Gets";"pfis1",#N/A,TRUE,"Pro Forma Income Statement";"ca1",#N/A,TRUE,"Contribution_Analysis";"acq1",#N/A,TRUE,"Acquirer";"tar1",#N/A,TRUE,"Target"}</definedName>
    <definedName name="__fgt2_2" hidden="1">{"cover",#N/A,TRUE,"Cover";"toc6",#N/A,TRUE,"TOC";"over",#N/A,TRUE,"Overview";"ts2",#N/A,TRUE,"Det_Trans_Sum";"ei1",#N/A,TRUE,"Earnings Impact";"ad1",#N/A,TRUE,"accretion dilution";"hg1",#N/A,TRUE,"Has-Gets";"pfis1",#N/A,TRUE,"Pro Forma Income Statement";"ca1",#N/A,TRUE,"Contribution_Analysis";"acq1",#N/A,TRUE,"Acquirer";"tar1",#N/A,TRUE,"Target"}</definedName>
    <definedName name="__fgt2_3" hidden="1">{"cover",#N/A,TRUE,"Cover";"toc6",#N/A,TRUE,"TOC";"over",#N/A,TRUE,"Overview";"ts2",#N/A,TRUE,"Det_Trans_Sum";"ei1",#N/A,TRUE,"Earnings Impact";"ad1",#N/A,TRUE,"accretion dilution";"hg1",#N/A,TRUE,"Has-Gets";"pfis1",#N/A,TRUE,"Pro Forma Income Statement";"ca1",#N/A,TRUE,"Contribution_Analysis";"acq1",#N/A,TRUE,"Acquirer";"tar1",#N/A,TRUE,"Target"}</definedName>
    <definedName name="__fgt2_4" hidden="1">{"cover",#N/A,TRUE,"Cover";"toc6",#N/A,TRUE,"TOC";"over",#N/A,TRUE,"Overview";"ts2",#N/A,TRUE,"Det_Trans_Sum";"ei1",#N/A,TRUE,"Earnings Impact";"ad1",#N/A,TRUE,"accretion dilution";"hg1",#N/A,TRUE,"Has-Gets";"pfis1",#N/A,TRUE,"Pro Forma Income Statement";"ca1",#N/A,TRUE,"Contribution_Analysis";"acq1",#N/A,TRUE,"Acquirer";"tar1",#N/A,TRUE,"Target"}</definedName>
    <definedName name="__fgt2_5" hidden="1">{"cover",#N/A,TRUE,"Cover";"toc6",#N/A,TRUE,"TOC";"over",#N/A,TRUE,"Overview";"ts2",#N/A,TRUE,"Det_Trans_Sum";"ei1",#N/A,TRUE,"Earnings Impact";"ad1",#N/A,TRUE,"accretion dilution";"hg1",#N/A,TRUE,"Has-Gets";"pfis1",#N/A,TRUE,"Pro Forma Income Statement";"ca1",#N/A,TRUE,"Contribution_Analysis";"acq1",#N/A,TRUE,"Acquirer";"tar1",#N/A,TRUE,"Target"}</definedName>
    <definedName name="__FY03" localSheetId="6" hidden="1">{"'Sheet1'!$A$1:$AI$34","'Sheet1'!$A$1:$AI$31","'Sheet1'!$B$2:$AM$25"}</definedName>
    <definedName name="__FY03" localSheetId="4" hidden="1">{"'Sheet1'!$A$1:$AI$34","'Sheet1'!$A$1:$AI$31","'Sheet1'!$B$2:$AM$25"}</definedName>
    <definedName name="__FY03" localSheetId="5" hidden="1">{"'Sheet1'!$A$1:$AI$34","'Sheet1'!$A$1:$AI$31","'Sheet1'!$B$2:$AM$25"}</definedName>
    <definedName name="__FY03" hidden="1">{"'Sheet1'!$A$1:$AI$34","'Sheet1'!$A$1:$AI$31","'Sheet1'!$B$2:$AM$25"}</definedName>
    <definedName name="__g5" hidden="1">#REF!</definedName>
    <definedName name="__ggg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__GR3" hidden="1">{"Informes",#N/A,FALSE,"CA";"Informes",#N/A,FALSE,"CN";"Informes",#N/A,FALSE,"INVERSIONES";"Informes",#N/A,FALSE,"CN Oficial";"Informes",#N/A,FALSE,"CA Oficial";"Informes",#N/A,FALSE,"Res Datos Areas"}</definedName>
    <definedName name="__GR3_2" hidden="1">{"Informes",#N/A,FALSE,"CA";"Informes",#N/A,FALSE,"CN";"Informes",#N/A,FALSE,"INVERSIONES";"Informes",#N/A,FALSE,"CN Oficial";"Informes",#N/A,FALSE,"CA Oficial";"Informes",#N/A,FALSE,"Res Datos Areas"}</definedName>
    <definedName name="__GR3_3" hidden="1">{"Informes",#N/A,FALSE,"CA";"Informes",#N/A,FALSE,"CN";"Informes",#N/A,FALSE,"INVERSIONES";"Informes",#N/A,FALSE,"CN Oficial";"Informes",#N/A,FALSE,"CA Oficial";"Informes",#N/A,FALSE,"Res Datos Areas"}</definedName>
    <definedName name="__GR3_4" hidden="1">{"Informes",#N/A,FALSE,"CA";"Informes",#N/A,FALSE,"CN";"Informes",#N/A,FALSE,"INVERSIONES";"Informes",#N/A,FALSE,"CN Oficial";"Informes",#N/A,FALSE,"CA Oficial";"Informes",#N/A,FALSE,"Res Datos Areas"}</definedName>
    <definedName name="__GR3_5" hidden="1">{"Informes",#N/A,FALSE,"CA";"Informes",#N/A,FALSE,"CN";"Informes",#N/A,FALSE,"INVERSIONES";"Informes",#N/A,FALSE,"CN Oficial";"Informes",#N/A,FALSE,"CA Oficial";"Informes",#N/A,FALSE,"Res Datos Areas"}</definedName>
    <definedName name="__IntlFixup" hidden="1">TRUE</definedName>
    <definedName name="__IntlFixupTable" hidden="1">#REF!</definedName>
    <definedName name="__Key1" hidden="1">#REF!</definedName>
    <definedName name="__L" hidden="1">{"ASCONGRP","COMPANIES",TRUE}</definedName>
    <definedName name="__L_2" hidden="1">{"ASCONGRP","COMPANIES",TRUE}</definedName>
    <definedName name="__L_3" hidden="1">{"ASCONGRP","COMPANIES",TRUE}</definedName>
    <definedName name="__L_4" hidden="1">{"ASCONGRP","COMPANIES",TRUE}</definedName>
    <definedName name="__L_5" hidden="1">{"ASCONGRP","COMPANIES",TRUE}</definedName>
    <definedName name="__M6" hidden="1">{"SUMM",#N/A,TRUE,"C";"ACT_PROD",#N/A,TRUE,"A";"ACT_SHIP",#N/A,TRUE,"A";"BP_YLD",#N/A,TRUE,"B";"ACTZ_PROD",#N/A,TRUE,"D";"ACTZ_SHIP",#N/A,TRUE,"D";"ACTZ_YLD",#N/A,TRUE,"E";"CPSI_PROD",#N/A,TRUE,"F";"CPSI_SHIP",#N/A,TRUE,"F"}</definedName>
    <definedName name="__M6_2" hidden="1">{"SUMM",#N/A,TRUE,"C";"ACT_PROD",#N/A,TRUE,"A";"ACT_SHIP",#N/A,TRUE,"A";"BP_YLD",#N/A,TRUE,"B";"ACTZ_PROD",#N/A,TRUE,"D";"ACTZ_SHIP",#N/A,TRUE,"D";"ACTZ_YLD",#N/A,TRUE,"E";"CPSI_PROD",#N/A,TRUE,"F";"CPSI_SHIP",#N/A,TRUE,"F"}</definedName>
    <definedName name="__M6_3" hidden="1">{"SUMM",#N/A,TRUE,"C";"ACT_PROD",#N/A,TRUE,"A";"ACT_SHIP",#N/A,TRUE,"A";"BP_YLD",#N/A,TRUE,"B";"ACTZ_PROD",#N/A,TRUE,"D";"ACTZ_SHIP",#N/A,TRUE,"D";"ACTZ_YLD",#N/A,TRUE,"E";"CPSI_PROD",#N/A,TRUE,"F";"CPSI_SHIP",#N/A,TRUE,"F"}</definedName>
    <definedName name="__M6_4" hidden="1">{"SUMM",#N/A,TRUE,"C";"ACT_PROD",#N/A,TRUE,"A";"ACT_SHIP",#N/A,TRUE,"A";"BP_YLD",#N/A,TRUE,"B";"ACTZ_PROD",#N/A,TRUE,"D";"ACTZ_SHIP",#N/A,TRUE,"D";"ACTZ_YLD",#N/A,TRUE,"E";"CPSI_PROD",#N/A,TRUE,"F";"CPSI_SHIP",#N/A,TRUE,"F"}</definedName>
    <definedName name="__M6_5" hidden="1">{"SUMM",#N/A,TRUE,"C";"ACT_PROD",#N/A,TRUE,"A";"ACT_SHIP",#N/A,TRUE,"A";"BP_YLD",#N/A,TRUE,"B";"ACTZ_PROD",#N/A,TRUE,"D";"ACTZ_SHIP",#N/A,TRUE,"D";"ACTZ_YLD",#N/A,TRUE,"E";"CPSI_PROD",#N/A,TRUE,"F";"CPSI_SHIP",#N/A,TRUE,"F"}</definedName>
    <definedName name="__P21" hidden="1">{"Cover",#N/A,FALSE,"Cover";"Summary",#N/A,FALSE,"Summarpage"}</definedName>
    <definedName name="__P21_2" hidden="1">{"Cover",#N/A,FALSE,"Cover";"Summary",#N/A,FALSE,"Summarpage"}</definedName>
    <definedName name="__P21_3" hidden="1">{"Cover",#N/A,FALSE,"Cover";"Summary",#N/A,FALSE,"Summarpage"}</definedName>
    <definedName name="__P21_4" hidden="1">{"Cover",#N/A,FALSE,"Cover";"Summary",#N/A,FALSE,"Summarpage"}</definedName>
    <definedName name="__P21_5" hidden="1">{"Cover",#N/A,FALSE,"Cover";"Summary",#N/A,FALSE,"Summarpage"}</definedName>
    <definedName name="__pub2" hidden="1">"L10003649.xls"</definedName>
    <definedName name="__Q09" hidden="1">{"'Parte I (BPA)'!$A$1:$A$3"}</definedName>
    <definedName name="__Q9" hidden="1">{"'Parte I (BPA)'!$A$1:$A$3"}</definedName>
    <definedName name="__R" hidden="1">#REF!</definedName>
    <definedName name="__re10" localSheetId="6" hidden="1">{#N/A,#N/A,FALSE,"EOC YTD ACTUAL";#N/A,#N/A,FALSE,"Distributor YTD Actual";#N/A,#N/A,FALSE,"Manufacturing YTD Actual";#N/A,#N/A,FALSE,"Service YTD Actual"}</definedName>
    <definedName name="__re10" localSheetId="4" hidden="1">{#N/A,#N/A,FALSE,"EOC YTD ACTUAL";#N/A,#N/A,FALSE,"Distributor YTD Actual";#N/A,#N/A,FALSE,"Manufacturing YTD Actual";#N/A,#N/A,FALSE,"Service YTD Actual"}</definedName>
    <definedName name="__re10" localSheetId="5" hidden="1">{#N/A,#N/A,FALSE,"EOC YTD ACTUAL";#N/A,#N/A,FALSE,"Distributor YTD Actual";#N/A,#N/A,FALSE,"Manufacturing YTD Actual";#N/A,#N/A,FALSE,"Service YTD Actual"}</definedName>
    <definedName name="__re10" hidden="1">{#N/A,#N/A,FALSE,"EOC YTD ACTUAL";#N/A,#N/A,FALSE,"Distributor YTD Actual";#N/A,#N/A,FALSE,"Manufacturing YTD Actual";#N/A,#N/A,FALSE,"Service YTD Actual"}</definedName>
    <definedName name="__s" hidden="1">{#N/A,#N/A,TRUE,"Pcm Budget 2002  Huf";#N/A,#N/A,TRUE,"Csepel";#N/A,#N/A,TRUE,"Gyor";#N/A,#N/A,TRUE,"Debrecen";#N/A,#N/A,TRUE,"Alba";#N/A,#N/A,TRUE,"Pecs";#N/A,#N/A,TRUE,"Szeged";#N/A,#N/A,TRUE,"Miskolc";#N/A,#N/A,TRUE,"Duna";#N/A,#N/A,TRUE,"Sopron";#N/A,#N/A,TRUE,"nyir";#N/A,#N/A,TRUE,"Kaniza";#N/A,#N/A,TRUE,"Kaposvar";#N/A,#N/A,TRUE,"Szolnok";#N/A,#N/A,TRUE,"Zala";#N/A,#N/A,TRUE,"Szombathely"}</definedName>
    <definedName name="__s_2" hidden="1">{#N/A,#N/A,TRUE,"Pcm Budget 2002  Huf";#N/A,#N/A,TRUE,"Csepel";#N/A,#N/A,TRUE,"Gyor";#N/A,#N/A,TRUE,"Debrecen";#N/A,#N/A,TRUE,"Alba";#N/A,#N/A,TRUE,"Pecs";#N/A,#N/A,TRUE,"Szeged";#N/A,#N/A,TRUE,"Miskolc";#N/A,#N/A,TRUE,"Duna";#N/A,#N/A,TRUE,"Sopron";#N/A,#N/A,TRUE,"nyir";#N/A,#N/A,TRUE,"Kaniza";#N/A,#N/A,TRUE,"Kaposvar";#N/A,#N/A,TRUE,"Szolnok";#N/A,#N/A,TRUE,"Zala";#N/A,#N/A,TRUE,"Szombathely"}</definedName>
    <definedName name="__s_3" hidden="1">{#N/A,#N/A,TRUE,"Pcm Budget 2002  Huf";#N/A,#N/A,TRUE,"Csepel";#N/A,#N/A,TRUE,"Gyor";#N/A,#N/A,TRUE,"Debrecen";#N/A,#N/A,TRUE,"Alba";#N/A,#N/A,TRUE,"Pecs";#N/A,#N/A,TRUE,"Szeged";#N/A,#N/A,TRUE,"Miskolc";#N/A,#N/A,TRUE,"Duna";#N/A,#N/A,TRUE,"Sopron";#N/A,#N/A,TRUE,"nyir";#N/A,#N/A,TRUE,"Kaniza";#N/A,#N/A,TRUE,"Kaposvar";#N/A,#N/A,TRUE,"Szolnok";#N/A,#N/A,TRUE,"Zala";#N/A,#N/A,TRUE,"Szombathely"}</definedName>
    <definedName name="__s_4" hidden="1">{#N/A,#N/A,TRUE,"Pcm Budget 2002  Huf";#N/A,#N/A,TRUE,"Csepel";#N/A,#N/A,TRUE,"Gyor";#N/A,#N/A,TRUE,"Debrecen";#N/A,#N/A,TRUE,"Alba";#N/A,#N/A,TRUE,"Pecs";#N/A,#N/A,TRUE,"Szeged";#N/A,#N/A,TRUE,"Miskolc";#N/A,#N/A,TRUE,"Duna";#N/A,#N/A,TRUE,"Sopron";#N/A,#N/A,TRUE,"nyir";#N/A,#N/A,TRUE,"Kaniza";#N/A,#N/A,TRUE,"Kaposvar";#N/A,#N/A,TRUE,"Szolnok";#N/A,#N/A,TRUE,"Zala";#N/A,#N/A,TRUE,"Szombathely"}</definedName>
    <definedName name="__s_5" hidden="1">{#N/A,#N/A,TRUE,"Pcm Budget 2002  Huf";#N/A,#N/A,TRUE,"Csepel";#N/A,#N/A,TRUE,"Gyor";#N/A,#N/A,TRUE,"Debrecen";#N/A,#N/A,TRUE,"Alba";#N/A,#N/A,TRUE,"Pecs";#N/A,#N/A,TRUE,"Szeged";#N/A,#N/A,TRUE,"Miskolc";#N/A,#N/A,TRUE,"Duna";#N/A,#N/A,TRUE,"Sopron";#N/A,#N/A,TRUE,"nyir";#N/A,#N/A,TRUE,"Kaniza";#N/A,#N/A,TRUE,"Kaposvar";#N/A,#N/A,TRUE,"Szolnok";#N/A,#N/A,TRUE,"Zala";#N/A,#N/A,TRUE,"Szombathely"}</definedName>
    <definedName name="__T15" hidden="1">{"'Parte I (BPA)'!$A$1:$A$3"}</definedName>
    <definedName name="__t2" hidden="1">{#N/A,#N/A,TRUE,"Front";#N/A,#N/A,TRUE,"Simple Letter";#N/A,#N/A,TRUE,"Inside";#N/A,#N/A,TRUE,"Contents";#N/A,#N/A,TRUE,"Basis";#N/A,#N/A,TRUE,"Inclusions";#N/A,#N/A,TRUE,"Exclusions";#N/A,#N/A,TRUE,"Areas";#N/A,#N/A,TRUE,"Summary";#N/A,#N/A,TRUE,"Detail"}</definedName>
    <definedName name="__tax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wer33" hidden="1">{"cover",#N/A,TRUE,"Cover";"toc5",#N/A,TRUE,"TOC";"over",#N/A,TRUE,"Overview";"ts2",#N/A,TRUE,"Det_Trans_Sum";"ei1",#N/A,TRUE,"Earnings Impact";"ad1",#N/A,TRUE,"accretion dilution";"pfis1",#N/A,TRUE,"Pro Forma Income Statement";"ca1",#N/A,TRUE,"Contribution_Analysis";"acq1",#N/A,TRUE,"Acquirer";"tar1",#N/A,TRUE,"Target"}</definedName>
    <definedName name="__wer33_2" hidden="1">{"cover",#N/A,TRUE,"Cover";"toc5",#N/A,TRUE,"TOC";"over",#N/A,TRUE,"Overview";"ts2",#N/A,TRUE,"Det_Trans_Sum";"ei1",#N/A,TRUE,"Earnings Impact";"ad1",#N/A,TRUE,"accretion dilution";"pfis1",#N/A,TRUE,"Pro Forma Income Statement";"ca1",#N/A,TRUE,"Contribution_Analysis";"acq1",#N/A,TRUE,"Acquirer";"tar1",#N/A,TRUE,"Target"}</definedName>
    <definedName name="__wer33_3" hidden="1">{"cover",#N/A,TRUE,"Cover";"toc5",#N/A,TRUE,"TOC";"over",#N/A,TRUE,"Overview";"ts2",#N/A,TRUE,"Det_Trans_Sum";"ei1",#N/A,TRUE,"Earnings Impact";"ad1",#N/A,TRUE,"accretion dilution";"pfis1",#N/A,TRUE,"Pro Forma Income Statement";"ca1",#N/A,TRUE,"Contribution_Analysis";"acq1",#N/A,TRUE,"Acquirer";"tar1",#N/A,TRUE,"Target"}</definedName>
    <definedName name="__wer33_4" hidden="1">{"cover",#N/A,TRUE,"Cover";"toc5",#N/A,TRUE,"TOC";"over",#N/A,TRUE,"Overview";"ts2",#N/A,TRUE,"Det_Trans_Sum";"ei1",#N/A,TRUE,"Earnings Impact";"ad1",#N/A,TRUE,"accretion dilution";"pfis1",#N/A,TRUE,"Pro Forma Income Statement";"ca1",#N/A,TRUE,"Contribution_Analysis";"acq1",#N/A,TRUE,"Acquirer";"tar1",#N/A,TRUE,"Target"}</definedName>
    <definedName name="__wer33_5" hidden="1">{"cover",#N/A,TRUE,"Cover";"toc5",#N/A,TRUE,"TOC";"over",#N/A,TRUE,"Overview";"ts2",#N/A,TRUE,"Det_Trans_Sum";"ei1",#N/A,TRUE,"Earnings Impact";"ad1",#N/A,TRUE,"accretion dilution";"pfis1",#N/A,TRUE,"Pro Forma Income Statement";"ca1",#N/A,TRUE,"Contribution_Analysis";"acq1",#N/A,TRUE,"Acquirer";"tar1",#N/A,TRUE,"Target"}</definedName>
    <definedName name="__xlfn.BAHTTEXT" hidden="1">#NAME?</definedName>
    <definedName name="_1__123Graph_ACHART_1" hidden="1">#REF!</definedName>
    <definedName name="_1__123Graph_ACHART_9" hidden="1">#REF!</definedName>
    <definedName name="_1__FDSAUDITLINK__" localSheetId="6" hidden="1">{"fdsup://IBCentral/FAT Viewer?action=UPDATE&amp;creator=factset&amp;DOC_NAME=fat:reuters_annual_source_window.fat&amp;display_string=Audit&amp;DYN_ARGS=TRUE&amp;VAR:ID1=738048&amp;VAR:RCODE=SCSI&amp;VAR:SDATE=20051299&amp;VAR:FREQ=Y&amp;VAR:RELITEM=RP&amp;VAR:CURRENCY=&amp;VAR:CURRSOURCE=EXSHARE&amp;VAR",":NATFREQ=ANNUAL&amp;VAR:RFIELD=FINALIZED&amp;VAR:DB_TYPE=&amp;VAR:UNITS=M&amp;window=popup&amp;width=450&amp;height=300&amp;START_MAXIMIZED=FALSE"}</definedName>
    <definedName name="_1__FDSAUDITLINK__" localSheetId="4" hidden="1">{"fdsup://IBCentral/FAT Viewer?action=UPDATE&amp;creator=factset&amp;DOC_NAME=fat:reuters_annual_source_window.fat&amp;display_string=Audit&amp;DYN_ARGS=TRUE&amp;VAR:ID1=738048&amp;VAR:RCODE=SCSI&amp;VAR:SDATE=20051299&amp;VAR:FREQ=Y&amp;VAR:RELITEM=RP&amp;VAR:CURRENCY=&amp;VAR:CURRSOURCE=EXSHARE&amp;VAR",":NATFREQ=ANNUAL&amp;VAR:RFIELD=FINALIZED&amp;VAR:DB_TYPE=&amp;VAR:UNITS=M&amp;window=popup&amp;width=450&amp;height=300&amp;START_MAXIMIZED=FALSE"}</definedName>
    <definedName name="_1__FDSAUDITLINK__" localSheetId="5" hidden="1">{"fdsup://IBCentral/FAT Viewer?action=UPDATE&amp;creator=factset&amp;DOC_NAME=fat:reuters_annual_source_window.fat&amp;display_string=Audit&amp;DYN_ARGS=TRUE&amp;VAR:ID1=738048&amp;VAR:RCODE=SCSI&amp;VAR:SDATE=20051299&amp;VAR:FREQ=Y&amp;VAR:RELITEM=RP&amp;VAR:CURRENCY=&amp;VAR:CURRSOURCE=EXSHARE&amp;VAR",":NATFREQ=ANNUAL&amp;VAR:RFIELD=FINALIZED&amp;VAR:DB_TYPE=&amp;VAR:UNITS=M&amp;window=popup&amp;width=450&amp;height=300&amp;START_MAXIMIZED=FALSE"}</definedName>
    <definedName name="_1__FDSAUDITLINK__" hidden="1">{"fdsup://IBCentral/FAT Viewer?action=UPDATE&amp;creator=factset&amp;DOC_NAME=fat:reuters_annual_source_window.fat&amp;display_string=Audit&amp;DYN_ARGS=TRUE&amp;VAR:ID1=738048&amp;VAR:RCODE=SCSI&amp;VAR:SDATE=20051299&amp;VAR:FREQ=Y&amp;VAR:RELITEM=RP&amp;VAR:CURRENCY=&amp;VAR:CURRSOURCE=EXSHARE&amp;VAR",":NATFREQ=ANNUAL&amp;VAR:RFIELD=FINALIZED&amp;VAR:DB_TYPE=&amp;VAR:UNITS=M&amp;window=popup&amp;width=450&amp;height=300&amp;START_MAXIMIZED=FALSE"}</definedName>
    <definedName name="_1_0___.0solv" hidden="1">#REF!,#REF!</definedName>
    <definedName name="_10__123Graph_ACHART_1" hidden="1">#REF!</definedName>
    <definedName name="_10__123Graph_BCHART_5" hidden="1">#REF!</definedName>
    <definedName name="_10__123Graph_BSS6_B" hidden="1">#REF!</definedName>
    <definedName name="_10__123Graph_XCHART_1" hidden="1">#REF!</definedName>
    <definedName name="_10__FDSAUDITLINK__" localSheetId="6"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10__FDSAUDITLINK__" localSheetId="4"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10__FDSAUDITLINK__" localSheetId="5"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10__FDSAUDITLINK__"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100__FDSAUDITLINK__" localSheetId="6"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00__FDSAUDITLINK__" localSheetId="4"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00__FDSAUDITLINK__" localSheetId="5"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00__FDSAUDITLINK__"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000GLAFA17_36_1_1">NA()</definedName>
    <definedName name="_1002GLAFA17_37_1_1">NA()</definedName>
    <definedName name="_1004GLAFA17_38_1_1">NA()</definedName>
    <definedName name="_1006GLAFA17_4_1">NA()</definedName>
    <definedName name="_1007GLAFA17_5_1">NA()</definedName>
    <definedName name="_101__FDSAUDITLINK__" localSheetId="6"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01__FDSAUDITLINK__" localSheetId="4"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01__FDSAUDITLINK__" localSheetId="5"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01__FDSAUDITLINK__"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011GLAFA2_25_1">NA()</definedName>
    <definedName name="_1012GLAFA2_26_1">NA()</definedName>
    <definedName name="_1013GLAFA2_27_1">NA()</definedName>
    <definedName name="_1014GLAFA2_28_1">NA()</definedName>
    <definedName name="_1015GLAFA2_29_1">NA()</definedName>
    <definedName name="_1016GLAFA2_30_1">NA()</definedName>
    <definedName name="_1017GLAFA2_31_1">NA()</definedName>
    <definedName name="_1018GLAFA2_32_1">NA()</definedName>
    <definedName name="_102__FDSAUDITLINK__" localSheetId="6"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02__FDSAUDITLINK__" localSheetId="4"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02__FDSAUDITLINK__" localSheetId="5"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02__FDSAUDITLINK__"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020GLAFA2_33_1_1">NA()</definedName>
    <definedName name="_1022GLAFA2_34_1_1">NA()</definedName>
    <definedName name="_1024GLAFA2_35_1_1">NA()</definedName>
    <definedName name="_1026GLAFA2_36_1_1">NA()</definedName>
    <definedName name="_1028GLAFA2_37_1_1">NA()</definedName>
    <definedName name="_103__FDSAUDITLINK__" localSheetId="6"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03__FDSAUDITLINK__" localSheetId="4"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03__FDSAUDITLINK__" localSheetId="5"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03__FDSAUDITLINK__"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030GLAFA2_38_1_1">NA()</definedName>
    <definedName name="_1032GLAFA2_4_1">NA()</definedName>
    <definedName name="_1033GLAFA2_5_1">NA()</definedName>
    <definedName name="_1037GLAFA3_25_1">NA()</definedName>
    <definedName name="_1038GLAFA3_26_1">NA()</definedName>
    <definedName name="_1039GLAFA3_27_1">NA()</definedName>
    <definedName name="_104__FDSAUDITLINK__" localSheetId="6"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04__FDSAUDITLINK__" localSheetId="4"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04__FDSAUDITLINK__" localSheetId="5"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04__FDSAUDITLINK__"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040GLAFA3_28_1">NA()</definedName>
    <definedName name="_1041GLAFA3_29_1">NA()</definedName>
    <definedName name="_1042GLAFA3_30_1">NA()</definedName>
    <definedName name="_1043GLAFA3_31_1">NA()</definedName>
    <definedName name="_1044GLAFA3_32_1">NA()</definedName>
    <definedName name="_1046GLAFA3_33_1_1">NA()</definedName>
    <definedName name="_1048GLAFA3_34_1_1">NA()</definedName>
    <definedName name="_105__FDSAUDITLINK__" localSheetId="6"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05__FDSAUDITLINK__" localSheetId="4"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05__FDSAUDITLINK__" localSheetId="5"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05__FDSAUDITLINK__"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050GLAFA3_35_1_1">NA()</definedName>
    <definedName name="_1052GLAFA3_36_1_1">NA()</definedName>
    <definedName name="_1054GLAFA3_37_1_1">NA()</definedName>
    <definedName name="_1056GLAFA3_38_1_1">NA()</definedName>
    <definedName name="_1058GLAFA3_4_1">NA()</definedName>
    <definedName name="_1059GLAFA3_5_1">NA()</definedName>
    <definedName name="_106__FDSAUDITLINK__" localSheetId="6"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06__FDSAUDITLINK__" localSheetId="4"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06__FDSAUDITLINK__" localSheetId="5"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06__FDSAUDITLINK__"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063GLAFA4_25_1">NA()</definedName>
    <definedName name="_1064GLAFA4_26_1">NA()</definedName>
    <definedName name="_1065GLAFA4_27_1">NA()</definedName>
    <definedName name="_1066GLAFA4_28_1">NA()</definedName>
    <definedName name="_1067GLAFA4_29_1">NA()</definedName>
    <definedName name="_1068GLAFA4_30_1">NA()</definedName>
    <definedName name="_1069GLAFA4_31_1">NA()</definedName>
    <definedName name="_107__FDSAUDITLINK__" localSheetId="6"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07__FDSAUDITLINK__" localSheetId="4"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07__FDSAUDITLINK__" localSheetId="5"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07__FDSAUDITLINK__"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070GLAFA4_32_1">NA()</definedName>
    <definedName name="_1072GLAFA4_33_1_1">NA()</definedName>
    <definedName name="_1074GLAFA4_34_1_1">NA()</definedName>
    <definedName name="_1076GLAFA4_35_1_1">NA()</definedName>
    <definedName name="_1078GLAFA4_36_1_1">NA()</definedName>
    <definedName name="_108__FDSAUDITLINK__" localSheetId="6"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08__FDSAUDITLINK__" localSheetId="4"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08__FDSAUDITLINK__" localSheetId="5"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08__FDSAUDITLINK__"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080GLAFA4_37_1_1">NA()</definedName>
    <definedName name="_1082GLAFA4_38_1_1">NA()</definedName>
    <definedName name="_1084GLAFA4_4_1">NA()</definedName>
    <definedName name="_1085GLAFA4_5_1">NA()</definedName>
    <definedName name="_1089GLAFA5_25_1">NA()</definedName>
    <definedName name="_109__FDSAUDITLINK__" localSheetId="6"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09__FDSAUDITLINK__" localSheetId="4"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09__FDSAUDITLINK__" localSheetId="5"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09__FDSAUDITLINK__"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090GLAFA5_26_1">NA()</definedName>
    <definedName name="_1091GLAFA5_27_1">NA()</definedName>
    <definedName name="_1092GLAFA5_28_1">NA()</definedName>
    <definedName name="_1093GLAFA5_29_1">NA()</definedName>
    <definedName name="_1094GLAFA5_30_1">NA()</definedName>
    <definedName name="_1095GLAFA5_31_1">NA()</definedName>
    <definedName name="_1096GLAFA5_32_1">NA()</definedName>
    <definedName name="_1098GLAFA5_33_1_1">NA()</definedName>
    <definedName name="_11__123Graph_BSTD_A" hidden="1">#REF!</definedName>
    <definedName name="_11__123Graph_XGROWTH_9" hidden="1">#REF!</definedName>
    <definedName name="_11__FDSAUDITLINK__" localSheetId="6"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11__FDSAUDITLINK__" localSheetId="4"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11__FDSAUDITLINK__" localSheetId="5"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11__FDSAUDITLINK__"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110__FDSAUDITLINK__" localSheetId="6"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10__FDSAUDITLINK__" localSheetId="4"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10__FDSAUDITLINK__" localSheetId="5"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10__FDSAUDITLINK__"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1100GLAFA5_34_1_1">NA()</definedName>
    <definedName name="_1102GLAFA5_35_1_1">NA()</definedName>
    <definedName name="_1104GLAFA5_36_1_1">NA()</definedName>
    <definedName name="_1106GLAFA5_37_1_1">NA()</definedName>
    <definedName name="_1108GLAFA5_38_1_1">NA()</definedName>
    <definedName name="_111__FDSAUDITLINK__" localSheetId="6"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11__FDSAUDITLINK__" localSheetId="4"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11__FDSAUDITLINK__" localSheetId="5"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11__FDSAUDITLINK__"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1110GLAFA5_4_1">NA()</definedName>
    <definedName name="_1111GLAFA5_5_1">NA()</definedName>
    <definedName name="_1115GLAFA6_25_1">NA()</definedName>
    <definedName name="_1116GLAFA6_26_1">NA()</definedName>
    <definedName name="_1117GLAFA6_27_1">NA()</definedName>
    <definedName name="_1118GLAFA6_28_1">NA()</definedName>
    <definedName name="_1119GLAFA6_29_1">NA()</definedName>
    <definedName name="_112__FDSAUDITLINK__" localSheetId="6"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12__FDSAUDITLINK__" localSheetId="4"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12__FDSAUDITLINK__" localSheetId="5"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12__FDSAUDITLINK__"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1120GLAFA6_30_1">NA()</definedName>
    <definedName name="_1121GLAFA6_31_1">NA()</definedName>
    <definedName name="_1122GLAFA6_32_1">NA()</definedName>
    <definedName name="_1124GLAFA6_33_1_1">NA()</definedName>
    <definedName name="_1126GLAFA6_34_1_1">NA()</definedName>
    <definedName name="_1128GLAFA6_35_1_1">NA()</definedName>
    <definedName name="_113__FDSAUDITLINK__" localSheetId="6"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13__FDSAUDITLINK__" localSheetId="4"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13__FDSAUDITLINK__" localSheetId="5"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13__FDSAUDITLINK__"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1130GLAFA6_36_1_1">NA()</definedName>
    <definedName name="_1132GLAFA6_37_1_1">NA()</definedName>
    <definedName name="_1134GLAFA6_38_1_1">NA()</definedName>
    <definedName name="_1136GLAFA6_4_1">NA()</definedName>
    <definedName name="_1137GLAFA6_5_1">NA()</definedName>
    <definedName name="_114__FDSAUDITLINK__" localSheetId="6"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14__FDSAUDITLINK__" localSheetId="4"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14__FDSAUDITLINK__" localSheetId="5"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14__FDSAUDITLINK__"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1141GLAFA7_25_1">NA()</definedName>
    <definedName name="_1142GLAFA7_26_1">NA()</definedName>
    <definedName name="_1143GLAFA7_27_1">NA()</definedName>
    <definedName name="_1144GLAFA7_28_1">NA()</definedName>
    <definedName name="_1145GLAFA7_29_1">NA()</definedName>
    <definedName name="_1146GLAFA7_30_1">NA()</definedName>
    <definedName name="_1147GLAFA7_31_1">NA()</definedName>
    <definedName name="_1148GLAFA7_32_1">NA()</definedName>
    <definedName name="_115__FDSAUDITLINK__" localSheetId="6"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15__FDSAUDITLINK__" localSheetId="4"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15__FDSAUDITLINK__" localSheetId="5"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15__FDSAUDITLINK__"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150GLAFA7_33_1_1">NA()</definedName>
    <definedName name="_1152GLAFA7_34_1_1">NA()</definedName>
    <definedName name="_1154GLAFA7_35_1_1">NA()</definedName>
    <definedName name="_1156GLAFA7_36_1_1">NA()</definedName>
    <definedName name="_1158GLAFA7_37_1_1">NA()</definedName>
    <definedName name="_116__FDSAUDITLINK__" localSheetId="6"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16__FDSAUDITLINK__" localSheetId="4"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16__FDSAUDITLINK__" localSheetId="5"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16__FDSAUDITLINK__"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160GLAFA7_38_1_1">NA()</definedName>
    <definedName name="_1162GLAFA7_4_1">NA()</definedName>
    <definedName name="_1163GLAFA7_5_1">NA()</definedName>
    <definedName name="_1167GLAFA8_25_1">NA()</definedName>
    <definedName name="_1168GLAFA8_26_1">NA()</definedName>
    <definedName name="_1169GLAFA8_27_1">NA()</definedName>
    <definedName name="_117__FDSAUDITLINK__" localSheetId="6"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17__FDSAUDITLINK__" localSheetId="4"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17__FDSAUDITLINK__" localSheetId="5"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17__FDSAUDITLINK__"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170GLAFA8_28_1">NA()</definedName>
    <definedName name="_1171GLAFA8_29_1">NA()</definedName>
    <definedName name="_1172GLAFA8_30_1">NA()</definedName>
    <definedName name="_1173GLAFA8_31_1">NA()</definedName>
    <definedName name="_1174GLAFA8_32_1">NA()</definedName>
    <definedName name="_1176GLAFA8_33_1_1">NA()</definedName>
    <definedName name="_1178GLAFA8_34_1_1">NA()</definedName>
    <definedName name="_118__FDSAUDITLINK__" localSheetId="6"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18__FDSAUDITLINK__" localSheetId="4"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18__FDSAUDITLINK__" localSheetId="5"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18__FDSAUDITLINK__"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180GLAFA8_35_1_1">NA()</definedName>
    <definedName name="_1182GLAFA8_36_1_1">NA()</definedName>
    <definedName name="_1184GLAFA8_37_1_1">NA()</definedName>
    <definedName name="_1186GLAFA8_38_1_1">NA()</definedName>
    <definedName name="_1188GLAFA8_4_1">NA()</definedName>
    <definedName name="_1189GLAFA8_5_1">NA()</definedName>
    <definedName name="_119__FDSAUDITLINK__" localSheetId="6"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19__FDSAUDITLINK__" localSheetId="4"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19__FDSAUDITLINK__" localSheetId="5"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19__FDSAUDITLINK__"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193GLAFA9_25_1">NA()</definedName>
    <definedName name="_1194GLAFA9_26_1">NA()</definedName>
    <definedName name="_1195GLAFA9_27_1">NA()</definedName>
    <definedName name="_1196GLAFA9_28_1">NA()</definedName>
    <definedName name="_1197GLAFA9_29_1">NA()</definedName>
    <definedName name="_1198GLAFA9_30_1">NA()</definedName>
    <definedName name="_1199GLAFA9_31_1">NA()</definedName>
    <definedName name="_119C._41_1_1">NA()</definedName>
    <definedName name="_12__123Graph_BINVAR_A" hidden="1">#REF!</definedName>
    <definedName name="_12__123Graph_CINVAR_A" hidden="1">#REF!</definedName>
    <definedName name="_12__FDSAUDITLINK__" localSheetId="6" hidden="1">{"fdsup://IBCentral/FAT Viewer?action=UPDATE&amp;creator=factset&amp;DOC_NAME=fat:reuters_annual_source_window.fat&amp;display_string=Audit&amp;DYN_ARGS=TRUE&amp;VAR:ID1=483410&amp;VAR:RCODE=DSTT&amp;VAR:SDATE=20091299&amp;VAR:FREQ=Y&amp;VAR:RELITEM=LOCAL&amp;VAR:CURRENCY=&amp;VAR:CURRSOURCE=EXSHARE&amp;","VAR:NATFREQ=ANNUAL&amp;VAR:RFIELD=FINALIZED&amp;VAR:DB_TYPE=&amp;VAR:UNITS=M&amp;window=popup&amp;width=450&amp;height=300&amp;START_MAXIMIZED=FALSE"}</definedName>
    <definedName name="_12__FDSAUDITLINK__" localSheetId="4" hidden="1">{"fdsup://IBCentral/FAT Viewer?action=UPDATE&amp;creator=factset&amp;DOC_NAME=fat:reuters_annual_source_window.fat&amp;display_string=Audit&amp;DYN_ARGS=TRUE&amp;VAR:ID1=483410&amp;VAR:RCODE=DSTT&amp;VAR:SDATE=20091299&amp;VAR:FREQ=Y&amp;VAR:RELITEM=LOCAL&amp;VAR:CURRENCY=&amp;VAR:CURRSOURCE=EXSHARE&amp;","VAR:NATFREQ=ANNUAL&amp;VAR:RFIELD=FINALIZED&amp;VAR:DB_TYPE=&amp;VAR:UNITS=M&amp;window=popup&amp;width=450&amp;height=300&amp;START_MAXIMIZED=FALSE"}</definedName>
    <definedName name="_12__FDSAUDITLINK__" localSheetId="5" hidden="1">{"fdsup://IBCentral/FAT Viewer?action=UPDATE&amp;creator=factset&amp;DOC_NAME=fat:reuters_annual_source_window.fat&amp;display_string=Audit&amp;DYN_ARGS=TRUE&amp;VAR:ID1=483410&amp;VAR:RCODE=DSTT&amp;VAR:SDATE=20091299&amp;VAR:FREQ=Y&amp;VAR:RELITEM=LOCAL&amp;VAR:CURRENCY=&amp;VAR:CURRSOURCE=EXSHARE&amp;","VAR:NATFREQ=ANNUAL&amp;VAR:RFIELD=FINALIZED&amp;VAR:DB_TYPE=&amp;VAR:UNITS=M&amp;window=popup&amp;width=450&amp;height=300&amp;START_MAXIMIZED=FALSE"}</definedName>
    <definedName name="_12__FDSAUDITLINK__" hidden="1">{"fdsup://IBCentral/FAT Viewer?action=UPDATE&amp;creator=factset&amp;DOC_NAME=fat:reuters_annual_source_window.fat&amp;display_string=Audit&amp;DYN_ARGS=TRUE&amp;VAR:ID1=483410&amp;VAR:RCODE=DSTT&amp;VAR:SDATE=20091299&amp;VAR:FREQ=Y&amp;VAR:RELITEM=LOCAL&amp;VAR:CURRENCY=&amp;VAR:CURRSOURCE=EXSHARE&amp;","VAR:NATFREQ=ANNUAL&amp;VAR:RFIELD=FINALIZED&amp;VAR:DB_TYPE=&amp;VAR:UNITS=M&amp;window=popup&amp;width=450&amp;height=300&amp;START_MAXIMIZED=FALSE"}</definedName>
    <definedName name="_120__FDSAUDITLINK__" localSheetId="6"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20__FDSAUDITLINK__" localSheetId="4"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20__FDSAUDITLINK__" localSheetId="5"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20__FDSAUDITLINK__"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200GLAFA9_32_1">NA()</definedName>
    <definedName name="_1202GLAFA9_33_1_1">NA()</definedName>
    <definedName name="_1204GLAFA9_34_1_1">NA()</definedName>
    <definedName name="_1206GLAFA9_35_1_1">NA()</definedName>
    <definedName name="_1208GLAFA9_36_1_1">NA()</definedName>
    <definedName name="_121__FDSAUDITLINK__" localSheetId="6"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21__FDSAUDITLINK__" localSheetId="4"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21__FDSAUDITLINK__" localSheetId="5"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21__FDSAUDITLINK__"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210GLAFA9_37_1_1">NA()</definedName>
    <definedName name="_1212GLAFA9_38_1_1">NA()</definedName>
    <definedName name="_1214GLAFA9_4_1">NA()</definedName>
    <definedName name="_1215GLAFA9_5_1">NA()</definedName>
    <definedName name="_1216graf_07_11_1">#N/A</definedName>
    <definedName name="_1217graf_07_15_1">#N/A</definedName>
    <definedName name="_1218graf_07_3_1">#N/A</definedName>
    <definedName name="_1219graf_07_40_1">#N/A</definedName>
    <definedName name="_122__FDSAUDITLINK__" localSheetId="6"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22__FDSAUDITLINK__" localSheetId="4"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22__FDSAUDITLINK__" localSheetId="5"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22__FDSAUDITLINK__"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220Graf_11_1">#N/A</definedName>
    <definedName name="_1221Graf_15_1">#N/A</definedName>
    <definedName name="_1222Graf_3_1">#N/A</definedName>
    <definedName name="_1223Graf_40_1">#N/A</definedName>
    <definedName name="_1224graf1_11_1">#N/A</definedName>
    <definedName name="_1225graf1_15_1">#N/A</definedName>
    <definedName name="_1226graf1_3_1">#N/A</definedName>
    <definedName name="_1227graf1_40_1">#N/A</definedName>
    <definedName name="_1228gross05_3_1">NA()</definedName>
    <definedName name="_1229H._15_1">NA()</definedName>
    <definedName name="_122Ca_15_1">NA()</definedName>
    <definedName name="_123__FDSAUDITLINK__" localSheetId="6" hidden="1">{"fdsup://IBCentral/FAT Viewer?action=UPDATE&amp;creator=factset&amp;DOC_NAME=fat:reuters_annual_source_window.fat&amp;display_string=Audit&amp;DYN_ARGS=TRUE&amp;VAR:ID1=774563&amp;VAR:RCODE=DSTT&amp;VAR:SDATE=20051299&amp;VAR:FREQ=Y&amp;VAR:RELITEM=LOCAL&amp;VAR:CURRENCY=&amp;VAR:CURRSOURCE=EXSHARE&amp;","VAR:NATFREQ=ANNUAL&amp;VAR:RFIELD=FINALIZED&amp;VAR:DB_TYPE=&amp;VAR:UNITS=M&amp;window=popup&amp;width=450&amp;height=300&amp;START_MAXIMIZED=FALSE"}</definedName>
    <definedName name="_123__FDSAUDITLINK__" localSheetId="4" hidden="1">{"fdsup://IBCentral/FAT Viewer?action=UPDATE&amp;creator=factset&amp;DOC_NAME=fat:reuters_annual_source_window.fat&amp;display_string=Audit&amp;DYN_ARGS=TRUE&amp;VAR:ID1=774563&amp;VAR:RCODE=DSTT&amp;VAR:SDATE=20051299&amp;VAR:FREQ=Y&amp;VAR:RELITEM=LOCAL&amp;VAR:CURRENCY=&amp;VAR:CURRSOURCE=EXSHARE&amp;","VAR:NATFREQ=ANNUAL&amp;VAR:RFIELD=FINALIZED&amp;VAR:DB_TYPE=&amp;VAR:UNITS=M&amp;window=popup&amp;width=450&amp;height=300&amp;START_MAXIMIZED=FALSE"}</definedName>
    <definedName name="_123__FDSAUDITLINK__" localSheetId="5" hidden="1">{"fdsup://IBCentral/FAT Viewer?action=UPDATE&amp;creator=factset&amp;DOC_NAME=fat:reuters_annual_source_window.fat&amp;display_string=Audit&amp;DYN_ARGS=TRUE&amp;VAR:ID1=774563&amp;VAR:RCODE=DSTT&amp;VAR:SDATE=20051299&amp;VAR:FREQ=Y&amp;VAR:RELITEM=LOCAL&amp;VAR:CURRENCY=&amp;VAR:CURRSOURCE=EXSHARE&amp;","VAR:NATFREQ=ANNUAL&amp;VAR:RFIELD=FINALIZED&amp;VAR:DB_TYPE=&amp;VAR:UNITS=M&amp;window=popup&amp;width=450&amp;height=300&amp;START_MAXIMIZED=FALSE"}</definedName>
    <definedName name="_123__FDSAUDITLINK__" hidden="1">{"fdsup://IBCentral/FAT Viewer?action=UPDATE&amp;creator=factset&amp;DOC_NAME=fat:reuters_annual_source_window.fat&amp;display_string=Audit&amp;DYN_ARGS=TRUE&amp;VAR:ID1=774563&amp;VAR:RCODE=DSTT&amp;VAR:SDATE=20051299&amp;VAR:FREQ=Y&amp;VAR:RELITEM=LOCAL&amp;VAR:CURRENCY=&amp;VAR:CURRSOURCE=EXSHARE&amp;","VAR:NATFREQ=ANNUAL&amp;VAR:RFIELD=FINALIZED&amp;VAR:DB_TYPE=&amp;VAR:UNITS=M&amp;window=popup&amp;width=450&amp;height=300&amp;START_MAXIMIZED=FALSE"}</definedName>
    <definedName name="_1230H._19_1">NA()</definedName>
    <definedName name="_1234444499" hidden="1">#REF!</definedName>
    <definedName name="_123Ca_40_1">NA()</definedName>
    <definedName name="_123Graph_AEINS2" hidden="1">#REF!</definedName>
    <definedName name="_123Graph_BEINS" hidden="1">#REF!</definedName>
    <definedName name="_123Graph_BEINS123" hidden="1">#REF!</definedName>
    <definedName name="_123Graph_CEINS" hidden="1">#REF!</definedName>
    <definedName name="_123Graph_DEINS2" hidden="1">#REF!</definedName>
    <definedName name="_123Graph_LBLEINS" hidden="1">#REF!</definedName>
    <definedName name="_124__FDSAUDITLINK__" localSheetId="6"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24__FDSAUDITLINK__" localSheetId="4"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24__FDSAUDITLINK__" localSheetId="5"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24__FDSAUDITLINK__" hidden="1">{"fdsup://IBCentral/FAT Viewer?action=UPDATE&amp;creator=factset&amp;DOC_NAME=fat:reuters_annual_source_window.fat&amp;display_string=Audit&amp;DYN_ARGS=TRUE&amp;VAR:ID1=774563&amp;VAR:RCODE=DSTT&amp;VAR:SDATE=20091299&amp;VAR:FREQ=Y&amp;VAR:RELITEM=LOCAL&amp;VAR:CURRENCY=&amp;VAR:CURRSOURCE=EXSHARE&amp;","VAR:NATFREQ=ANNUAL&amp;VAR:RFIELD=FINALIZED&amp;VAR:DB_TYPE=&amp;VAR:UNITS=M&amp;window=popup&amp;width=450&amp;height=300&amp;START_MAXIMIZED=FALSE"}</definedName>
    <definedName name="_1241H._3_1">NA()</definedName>
    <definedName name="_125__FDSAUDITLINK__" localSheetId="6"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25__FDSAUDITLINK__" localSheetId="4"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25__FDSAUDITLINK__" localSheetId="5"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25__FDSAUDITLINK__" hidden="1">{"fdsup://IBCentral/FAT Viewer?action=UPDATE&amp;creator=factset&amp;DOC_NAME=fat:reuters_annual_source_window.fat&amp;display_string=Audit&amp;DYN_ARGS=TRUE&amp;VAR:ID1=774563&amp;VAR:RCODE=DSTT&amp;VAR:SDATE=20081299&amp;VAR:FREQ=Y&amp;VAR:RELITEM=LOCAL&amp;VAR:CURRENCY=&amp;VAR:CURRSOURCE=EXSHARE&amp;","VAR:NATFREQ=ANNUAL&amp;VAR:RFIELD=FINALIZED&amp;VAR:DB_TYPE=&amp;VAR:UNITS=M&amp;window=popup&amp;width=450&amp;height=300&amp;START_MAXIMIZED=FALSE"}</definedName>
    <definedName name="_126__FDSAUDITLINK__" localSheetId="6"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26__FDSAUDITLINK__" localSheetId="4"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26__FDSAUDITLINK__" localSheetId="5"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26__FDSAUDITLINK__" hidden="1">{"fdsup://IBCentral/FAT Viewer?action=UPDATE&amp;creator=factset&amp;DOC_NAME=fat:reuters_annual_source_window.fat&amp;display_string=Audit&amp;DYN_ARGS=TRUE&amp;VAR:ID1=774563&amp;VAR:RCODE=DSTT&amp;VAR:SDATE=20071299&amp;VAR:FREQ=Y&amp;VAR:RELITEM=LOCAL&amp;VAR:CURRENCY=&amp;VAR:CURRSOURCE=EXSHARE&amp;","VAR:NATFREQ=ANNUAL&amp;VAR:RFIELD=FINALIZED&amp;VAR:DB_TYPE=&amp;VAR:UNITS=M&amp;window=popup&amp;width=450&amp;height=300&amp;START_MAXIMIZED=FALSE"}</definedName>
    <definedName name="_1261H._41_1_1">NA()</definedName>
    <definedName name="_1264h_15_1">NA()</definedName>
    <definedName name="_1265h_40_1">NA()</definedName>
    <definedName name="_1266hoboj_11_1">#N/A</definedName>
    <definedName name="_1267hoboj_15_1">#N/A</definedName>
    <definedName name="_1268hoboj_3_1">#N/A</definedName>
    <definedName name="_1269hoboj_40_1">#N/A</definedName>
    <definedName name="_127__FDSAUDITLINK__" localSheetId="6"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27__FDSAUDITLINK__" localSheetId="4"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27__FDSAUDITLINK__" localSheetId="5"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27__FDSAUDITLINK__" hidden="1">{"fdsup://IBCentral/FAT Viewer?action=UPDATE&amp;creator=factset&amp;DOC_NAME=fat:reuters_annual_source_window.fat&amp;display_string=Audit&amp;DYN_ARGS=TRUE&amp;VAR:ID1=774563&amp;VAR:RCODE=DSTT&amp;VAR:SDATE=20061299&amp;VAR:FREQ=Y&amp;VAR:RELITEM=LOCAL&amp;VAR:CURRENCY=&amp;VAR:CURRSOURCE=EXSHARE&amp;","VAR:NATFREQ=ANNUAL&amp;VAR:RFIELD=FINALIZED&amp;VAR:DB_TYPE=&amp;VAR:UNITS=M&amp;window=popup&amp;width=450&amp;height=300&amp;START_MAXIMIZED=FALSE"}</definedName>
    <definedName name="_1270I._15_1">NA()</definedName>
    <definedName name="_1271I._19_1">NA()</definedName>
    <definedName name="_127CCCA1_25_1">NA()</definedName>
    <definedName name="_128__FDSAUDITLINK__" localSheetId="6" hidden="1">{"fdsup://IBCentral/FAT Viewer?action=UPDATE&amp;creator=factset&amp;DOC_NAME=fat:reuters_annual_source_window.fat&amp;display_string=Audit&amp;DYN_ARGS=TRUE&amp;VAR:ID1=774563&amp;VAR:RCODE=DSTT&amp;VAR:SDATE=20051299&amp;VAR:FREQ=Y&amp;VAR:RELITEM=LOCAL&amp;VAR:CURRENCY=&amp;VAR:CURRSOURCE=EXSHARE&amp;","VAR:NATFREQ=ANNUAL&amp;VAR:RFIELD=FINALIZED&amp;VAR:DB_TYPE=&amp;VAR:UNITS=M&amp;window=popup&amp;width=450&amp;height=300&amp;START_MAXIMIZED=FALSE"}</definedName>
    <definedName name="_128__FDSAUDITLINK__" localSheetId="4" hidden="1">{"fdsup://IBCentral/FAT Viewer?action=UPDATE&amp;creator=factset&amp;DOC_NAME=fat:reuters_annual_source_window.fat&amp;display_string=Audit&amp;DYN_ARGS=TRUE&amp;VAR:ID1=774563&amp;VAR:RCODE=DSTT&amp;VAR:SDATE=20051299&amp;VAR:FREQ=Y&amp;VAR:RELITEM=LOCAL&amp;VAR:CURRENCY=&amp;VAR:CURRSOURCE=EXSHARE&amp;","VAR:NATFREQ=ANNUAL&amp;VAR:RFIELD=FINALIZED&amp;VAR:DB_TYPE=&amp;VAR:UNITS=M&amp;window=popup&amp;width=450&amp;height=300&amp;START_MAXIMIZED=FALSE"}</definedName>
    <definedName name="_128__FDSAUDITLINK__" localSheetId="5" hidden="1">{"fdsup://IBCentral/FAT Viewer?action=UPDATE&amp;creator=factset&amp;DOC_NAME=fat:reuters_annual_source_window.fat&amp;display_string=Audit&amp;DYN_ARGS=TRUE&amp;VAR:ID1=774563&amp;VAR:RCODE=DSTT&amp;VAR:SDATE=20051299&amp;VAR:FREQ=Y&amp;VAR:RELITEM=LOCAL&amp;VAR:CURRENCY=&amp;VAR:CURRSOURCE=EXSHARE&amp;","VAR:NATFREQ=ANNUAL&amp;VAR:RFIELD=FINALIZED&amp;VAR:DB_TYPE=&amp;VAR:UNITS=M&amp;window=popup&amp;width=450&amp;height=300&amp;START_MAXIMIZED=FALSE"}</definedName>
    <definedName name="_128__FDSAUDITLINK__" hidden="1">{"fdsup://IBCentral/FAT Viewer?action=UPDATE&amp;creator=factset&amp;DOC_NAME=fat:reuters_annual_source_window.fat&amp;display_string=Audit&amp;DYN_ARGS=TRUE&amp;VAR:ID1=774563&amp;VAR:RCODE=DSTT&amp;VAR:SDATE=20051299&amp;VAR:FREQ=Y&amp;VAR:RELITEM=LOCAL&amp;VAR:CURRENCY=&amp;VAR:CURRSOURCE=EXSHARE&amp;","VAR:NATFREQ=ANNUAL&amp;VAR:RFIELD=FINALIZED&amp;VAR:DB_TYPE=&amp;VAR:UNITS=M&amp;window=popup&amp;width=450&amp;height=300&amp;START_MAXIMIZED=FALSE"}</definedName>
    <definedName name="_1282I._3_1">NA()</definedName>
    <definedName name="_128CCCA1_26_1">NA()</definedName>
    <definedName name="_129__FDSAUDITLINK__" localSheetId="6" hidden="1">{"fdsup://IBCentral/FAT Viewer?action=UPDATE&amp;creator=factset&amp;DOC_NAME=fat:reuters_annual_source_window.fat&amp;display_string=Audit&amp;DYN_ARGS=TRUE&amp;VAR:ID1=B15C55&amp;VAR:RCODE=DSTT&amp;VAR:SDATE=20091299&amp;VAR:FREQ=Y&amp;VAR:RELITEM=LOCAL&amp;VAR:CURRENCY=&amp;VAR:CURRSOURCE=EXSHARE&amp;","VAR:NATFREQ=ANNUAL&amp;VAR:RFIELD=FINALIZED&amp;VAR:DB_TYPE=&amp;VAR:UNITS=M&amp;window=popup&amp;width=450&amp;height=300&amp;START_MAXIMIZED=FALSE"}</definedName>
    <definedName name="_129__FDSAUDITLINK__" localSheetId="4" hidden="1">{"fdsup://IBCentral/FAT Viewer?action=UPDATE&amp;creator=factset&amp;DOC_NAME=fat:reuters_annual_source_window.fat&amp;display_string=Audit&amp;DYN_ARGS=TRUE&amp;VAR:ID1=B15C55&amp;VAR:RCODE=DSTT&amp;VAR:SDATE=20091299&amp;VAR:FREQ=Y&amp;VAR:RELITEM=LOCAL&amp;VAR:CURRENCY=&amp;VAR:CURRSOURCE=EXSHARE&amp;","VAR:NATFREQ=ANNUAL&amp;VAR:RFIELD=FINALIZED&amp;VAR:DB_TYPE=&amp;VAR:UNITS=M&amp;window=popup&amp;width=450&amp;height=300&amp;START_MAXIMIZED=FALSE"}</definedName>
    <definedName name="_129__FDSAUDITLINK__" localSheetId="5" hidden="1">{"fdsup://IBCentral/FAT Viewer?action=UPDATE&amp;creator=factset&amp;DOC_NAME=fat:reuters_annual_source_window.fat&amp;display_string=Audit&amp;DYN_ARGS=TRUE&amp;VAR:ID1=B15C55&amp;VAR:RCODE=DSTT&amp;VAR:SDATE=20091299&amp;VAR:FREQ=Y&amp;VAR:RELITEM=LOCAL&amp;VAR:CURRENCY=&amp;VAR:CURRSOURCE=EXSHARE&amp;","VAR:NATFREQ=ANNUAL&amp;VAR:RFIELD=FINALIZED&amp;VAR:DB_TYPE=&amp;VAR:UNITS=M&amp;window=popup&amp;width=450&amp;height=300&amp;START_MAXIMIZED=FALSE"}</definedName>
    <definedName name="_129__FDSAUDITLINK__" hidden="1">{"fdsup://IBCentral/FAT Viewer?action=UPDATE&amp;creator=factset&amp;DOC_NAME=fat:reuters_annual_source_window.fat&amp;display_string=Audit&amp;DYN_ARGS=TRUE&amp;VAR:ID1=B15C55&amp;VAR:RCODE=DSTT&amp;VAR:SDATE=20091299&amp;VAR:FREQ=Y&amp;VAR:RELITEM=LOCAL&amp;VAR:CURRENCY=&amp;VAR:CURRSOURCE=EXSHARE&amp;","VAR:NATFREQ=ANNUAL&amp;VAR:RFIELD=FINALIZED&amp;VAR:DB_TYPE=&amp;VAR:UNITS=M&amp;window=popup&amp;width=450&amp;height=300&amp;START_MAXIMIZED=FALSE"}</definedName>
    <definedName name="_129CCCA1_27_1">NA()</definedName>
    <definedName name="_13__123Graph_CSS5_A" hidden="1">#REF!</definedName>
    <definedName name="_13__FDSAUDITLINK__" localSheetId="6" hidden="1">{"fdsup://IBCentral/FAT Viewer?action=UPDATE&amp;creator=factset&amp;DOC_NAME=fat:reuters_annual_source_window.fat&amp;display_string=Audit&amp;DYN_ARGS=TRUE&amp;VAR:ID1=483410&amp;VAR:RCODE=DSTT&amp;VAR:SDATE=20081299&amp;VAR:FREQ=Y&amp;VAR:RELITEM=LOCAL&amp;VAR:CURRENCY=&amp;VAR:CURRSOURCE=EXSHARE&amp;","VAR:NATFREQ=ANNUAL&amp;VAR:RFIELD=FINALIZED&amp;VAR:DB_TYPE=&amp;VAR:UNITS=M&amp;window=popup&amp;width=450&amp;height=300&amp;START_MAXIMIZED=FALSE"}</definedName>
    <definedName name="_13__FDSAUDITLINK__" localSheetId="4" hidden="1">{"fdsup://IBCentral/FAT Viewer?action=UPDATE&amp;creator=factset&amp;DOC_NAME=fat:reuters_annual_source_window.fat&amp;display_string=Audit&amp;DYN_ARGS=TRUE&amp;VAR:ID1=483410&amp;VAR:RCODE=DSTT&amp;VAR:SDATE=20081299&amp;VAR:FREQ=Y&amp;VAR:RELITEM=LOCAL&amp;VAR:CURRENCY=&amp;VAR:CURRSOURCE=EXSHARE&amp;","VAR:NATFREQ=ANNUAL&amp;VAR:RFIELD=FINALIZED&amp;VAR:DB_TYPE=&amp;VAR:UNITS=M&amp;window=popup&amp;width=450&amp;height=300&amp;START_MAXIMIZED=FALSE"}</definedName>
    <definedName name="_13__FDSAUDITLINK__" localSheetId="5" hidden="1">{"fdsup://IBCentral/FAT Viewer?action=UPDATE&amp;creator=factset&amp;DOC_NAME=fat:reuters_annual_source_window.fat&amp;display_string=Audit&amp;DYN_ARGS=TRUE&amp;VAR:ID1=483410&amp;VAR:RCODE=DSTT&amp;VAR:SDATE=20081299&amp;VAR:FREQ=Y&amp;VAR:RELITEM=LOCAL&amp;VAR:CURRENCY=&amp;VAR:CURRSOURCE=EXSHARE&amp;","VAR:NATFREQ=ANNUAL&amp;VAR:RFIELD=FINALIZED&amp;VAR:DB_TYPE=&amp;VAR:UNITS=M&amp;window=popup&amp;width=450&amp;height=300&amp;START_MAXIMIZED=FALSE"}</definedName>
    <definedName name="_13__FDSAUDITLINK__" hidden="1">{"fdsup://IBCentral/FAT Viewer?action=UPDATE&amp;creator=factset&amp;DOC_NAME=fat:reuters_annual_source_window.fat&amp;display_string=Audit&amp;DYN_ARGS=TRUE&amp;VAR:ID1=483410&amp;VAR:RCODE=DSTT&amp;VAR:SDATE=20081299&amp;VAR:FREQ=Y&amp;VAR:RELITEM=LOCAL&amp;VAR:CURRENCY=&amp;VAR:CURRSOURCE=EXSHARE&amp;","VAR:NATFREQ=ANNUAL&amp;VAR:RFIELD=FINALIZED&amp;VAR:DB_TYPE=&amp;VAR:UNITS=M&amp;window=popup&amp;width=450&amp;height=300&amp;START_MAXIMIZED=FALSE"}</definedName>
    <definedName name="_130__FDSAUDITLINK__" localSheetId="6" hidden="1">{"fdsup://IBCentral/FAT Viewer?action=UPDATE&amp;creator=factset&amp;DOC_NAME=fat:reuters_annual_source_window.fat&amp;display_string=Audit&amp;DYN_ARGS=TRUE&amp;VAR:ID1=B15C55&amp;VAR:RCODE=DSTT&amp;VAR:SDATE=20081299&amp;VAR:FREQ=Y&amp;VAR:RELITEM=LOCAL&amp;VAR:CURRENCY=&amp;VAR:CURRSOURCE=EXSHARE&amp;","VAR:NATFREQ=ANNUAL&amp;VAR:RFIELD=FINALIZED&amp;VAR:DB_TYPE=&amp;VAR:UNITS=M&amp;window=popup&amp;width=450&amp;height=300&amp;START_MAXIMIZED=FALSE"}</definedName>
    <definedName name="_130__FDSAUDITLINK__" localSheetId="4" hidden="1">{"fdsup://IBCentral/FAT Viewer?action=UPDATE&amp;creator=factset&amp;DOC_NAME=fat:reuters_annual_source_window.fat&amp;display_string=Audit&amp;DYN_ARGS=TRUE&amp;VAR:ID1=B15C55&amp;VAR:RCODE=DSTT&amp;VAR:SDATE=20081299&amp;VAR:FREQ=Y&amp;VAR:RELITEM=LOCAL&amp;VAR:CURRENCY=&amp;VAR:CURRSOURCE=EXSHARE&amp;","VAR:NATFREQ=ANNUAL&amp;VAR:RFIELD=FINALIZED&amp;VAR:DB_TYPE=&amp;VAR:UNITS=M&amp;window=popup&amp;width=450&amp;height=300&amp;START_MAXIMIZED=FALSE"}</definedName>
    <definedName name="_130__FDSAUDITLINK__" localSheetId="5" hidden="1">{"fdsup://IBCentral/FAT Viewer?action=UPDATE&amp;creator=factset&amp;DOC_NAME=fat:reuters_annual_source_window.fat&amp;display_string=Audit&amp;DYN_ARGS=TRUE&amp;VAR:ID1=B15C55&amp;VAR:RCODE=DSTT&amp;VAR:SDATE=20081299&amp;VAR:FREQ=Y&amp;VAR:RELITEM=LOCAL&amp;VAR:CURRENCY=&amp;VAR:CURRSOURCE=EXSHARE&amp;","VAR:NATFREQ=ANNUAL&amp;VAR:RFIELD=FINALIZED&amp;VAR:DB_TYPE=&amp;VAR:UNITS=M&amp;window=popup&amp;width=450&amp;height=300&amp;START_MAXIMIZED=FALSE"}</definedName>
    <definedName name="_130__FDSAUDITLINK__" hidden="1">{"fdsup://IBCentral/FAT Viewer?action=UPDATE&amp;creator=factset&amp;DOC_NAME=fat:reuters_annual_source_window.fat&amp;display_string=Audit&amp;DYN_ARGS=TRUE&amp;VAR:ID1=B15C55&amp;VAR:RCODE=DSTT&amp;VAR:SDATE=20081299&amp;VAR:FREQ=Y&amp;VAR:RELITEM=LOCAL&amp;VAR:CURRENCY=&amp;VAR:CURRSOURCE=EXSHARE&amp;","VAR:NATFREQ=ANNUAL&amp;VAR:RFIELD=FINALIZED&amp;VAR:DB_TYPE=&amp;VAR:UNITS=M&amp;window=popup&amp;width=450&amp;height=300&amp;START_MAXIMIZED=FALSE"}</definedName>
    <definedName name="_1302I._41_1_1">NA()</definedName>
    <definedName name="_1305Inkol_15_1">NA()</definedName>
    <definedName name="_1306Inkol_3_1">NA()</definedName>
    <definedName name="_1307Inkol_40_1">NA()</definedName>
    <definedName name="_1308J._15_1">NA()</definedName>
    <definedName name="_1309J._19_1">NA()</definedName>
    <definedName name="_130CCCA1_28_1">NA()</definedName>
    <definedName name="_131__FDSAUDITLINK__" localSheetId="6" hidden="1">{"fdsup://IBCentral/FAT Viewer?action=UPDATE&amp;creator=factset&amp;DOC_NAME=fat:reuters_annual_source_window.fat&amp;display_string=Audit&amp;DYN_ARGS=TRUE&amp;VAR:ID1=B15C55&amp;VAR:RCODE=DSTT&amp;VAR:SDATE=20071299&amp;VAR:FREQ=Y&amp;VAR:RELITEM=LOCAL&amp;VAR:CURRENCY=&amp;VAR:CURRSOURCE=EXSHARE&amp;","VAR:NATFREQ=ANNUAL&amp;VAR:RFIELD=FINALIZED&amp;VAR:DB_TYPE=&amp;VAR:UNITS=M&amp;window=popup&amp;width=450&amp;height=300&amp;START_MAXIMIZED=FALSE"}</definedName>
    <definedName name="_131__FDSAUDITLINK__" localSheetId="4" hidden="1">{"fdsup://IBCentral/FAT Viewer?action=UPDATE&amp;creator=factset&amp;DOC_NAME=fat:reuters_annual_source_window.fat&amp;display_string=Audit&amp;DYN_ARGS=TRUE&amp;VAR:ID1=B15C55&amp;VAR:RCODE=DSTT&amp;VAR:SDATE=20071299&amp;VAR:FREQ=Y&amp;VAR:RELITEM=LOCAL&amp;VAR:CURRENCY=&amp;VAR:CURRSOURCE=EXSHARE&amp;","VAR:NATFREQ=ANNUAL&amp;VAR:RFIELD=FINALIZED&amp;VAR:DB_TYPE=&amp;VAR:UNITS=M&amp;window=popup&amp;width=450&amp;height=300&amp;START_MAXIMIZED=FALSE"}</definedName>
    <definedName name="_131__FDSAUDITLINK__" localSheetId="5" hidden="1">{"fdsup://IBCentral/FAT Viewer?action=UPDATE&amp;creator=factset&amp;DOC_NAME=fat:reuters_annual_source_window.fat&amp;display_string=Audit&amp;DYN_ARGS=TRUE&amp;VAR:ID1=B15C55&amp;VAR:RCODE=DSTT&amp;VAR:SDATE=20071299&amp;VAR:FREQ=Y&amp;VAR:RELITEM=LOCAL&amp;VAR:CURRENCY=&amp;VAR:CURRSOURCE=EXSHARE&amp;","VAR:NATFREQ=ANNUAL&amp;VAR:RFIELD=FINALIZED&amp;VAR:DB_TYPE=&amp;VAR:UNITS=M&amp;window=popup&amp;width=450&amp;height=300&amp;START_MAXIMIZED=FALSE"}</definedName>
    <definedName name="_131__FDSAUDITLINK__" hidden="1">{"fdsup://IBCentral/FAT Viewer?action=UPDATE&amp;creator=factset&amp;DOC_NAME=fat:reuters_annual_source_window.fat&amp;display_string=Audit&amp;DYN_ARGS=TRUE&amp;VAR:ID1=B15C55&amp;VAR:RCODE=DSTT&amp;VAR:SDATE=20071299&amp;VAR:FREQ=Y&amp;VAR:RELITEM=LOCAL&amp;VAR:CURRENCY=&amp;VAR:CURRSOURCE=EXSHARE&amp;","VAR:NATFREQ=ANNUAL&amp;VAR:RFIELD=FINALIZED&amp;VAR:DB_TYPE=&amp;VAR:UNITS=M&amp;window=popup&amp;width=450&amp;height=300&amp;START_MAXIMIZED=FALSE"}</definedName>
    <definedName name="_131CCCA1_29_1">NA()</definedName>
    <definedName name="_132__FDSAUDITLINK__" localSheetId="6" hidden="1">{"fdsup://IBCentral/FAT Viewer?action=UPDATE&amp;creator=factset&amp;DOC_NAME=fat:reuters_annual_source_window.fat&amp;display_string=Audit&amp;DYN_ARGS=TRUE&amp;VAR:ID1=B15C55&amp;VAR:RCODE=DSTT&amp;VAR:SDATE=20061299&amp;VAR:FREQ=Y&amp;VAR:RELITEM=LOCAL&amp;VAR:CURRENCY=&amp;VAR:CURRSOURCE=EXSHARE&amp;","VAR:NATFREQ=ANNUAL&amp;VAR:RFIELD=FINALIZED&amp;VAR:DB_TYPE=&amp;VAR:UNITS=M&amp;window=popup&amp;width=450&amp;height=300&amp;START_MAXIMIZED=FALSE"}</definedName>
    <definedName name="_132__FDSAUDITLINK__" localSheetId="4" hidden="1">{"fdsup://IBCentral/FAT Viewer?action=UPDATE&amp;creator=factset&amp;DOC_NAME=fat:reuters_annual_source_window.fat&amp;display_string=Audit&amp;DYN_ARGS=TRUE&amp;VAR:ID1=B15C55&amp;VAR:RCODE=DSTT&amp;VAR:SDATE=20061299&amp;VAR:FREQ=Y&amp;VAR:RELITEM=LOCAL&amp;VAR:CURRENCY=&amp;VAR:CURRSOURCE=EXSHARE&amp;","VAR:NATFREQ=ANNUAL&amp;VAR:RFIELD=FINALIZED&amp;VAR:DB_TYPE=&amp;VAR:UNITS=M&amp;window=popup&amp;width=450&amp;height=300&amp;START_MAXIMIZED=FALSE"}</definedName>
    <definedName name="_132__FDSAUDITLINK__" localSheetId="5" hidden="1">{"fdsup://IBCentral/FAT Viewer?action=UPDATE&amp;creator=factset&amp;DOC_NAME=fat:reuters_annual_source_window.fat&amp;display_string=Audit&amp;DYN_ARGS=TRUE&amp;VAR:ID1=B15C55&amp;VAR:RCODE=DSTT&amp;VAR:SDATE=20061299&amp;VAR:FREQ=Y&amp;VAR:RELITEM=LOCAL&amp;VAR:CURRENCY=&amp;VAR:CURRSOURCE=EXSHARE&amp;","VAR:NATFREQ=ANNUAL&amp;VAR:RFIELD=FINALIZED&amp;VAR:DB_TYPE=&amp;VAR:UNITS=M&amp;window=popup&amp;width=450&amp;height=300&amp;START_MAXIMIZED=FALSE"}</definedName>
    <definedName name="_132__FDSAUDITLINK__" hidden="1">{"fdsup://IBCentral/FAT Viewer?action=UPDATE&amp;creator=factset&amp;DOC_NAME=fat:reuters_annual_source_window.fat&amp;display_string=Audit&amp;DYN_ARGS=TRUE&amp;VAR:ID1=B15C55&amp;VAR:RCODE=DSTT&amp;VAR:SDATE=20061299&amp;VAR:FREQ=Y&amp;VAR:RELITEM=LOCAL&amp;VAR:CURRENCY=&amp;VAR:CURRSOURCE=EXSHARE&amp;","VAR:NATFREQ=ANNUAL&amp;VAR:RFIELD=FINALIZED&amp;VAR:DB_TYPE=&amp;VAR:UNITS=M&amp;window=popup&amp;width=450&amp;height=300&amp;START_MAXIMIZED=FALSE"}</definedName>
    <definedName name="_1320J._3_1">NA()</definedName>
    <definedName name="_132CCCA1_30_1">NA()</definedName>
    <definedName name="_133__FDSAUDITLINK__" localSheetId="6" hidden="1">{"fdsup://IBCentral/FAT Viewer?action=UPDATE&amp;creator=factset&amp;DOC_NAME=fat:reuters_annual_source_window.fat&amp;display_string=Audit&amp;DYN_ARGS=TRUE&amp;VAR:ID1=B15C55&amp;VAR:RCODE=DSTT&amp;VAR:SDATE=20051299&amp;VAR:FREQ=Y&amp;VAR:RELITEM=LOCAL&amp;VAR:CURRENCY=&amp;VAR:CURRSOURCE=EXSHARE&amp;","VAR:NATFREQ=ANNUAL&amp;VAR:RFIELD=FINALIZED&amp;VAR:DB_TYPE=&amp;VAR:UNITS=M&amp;window=popup&amp;width=450&amp;height=300&amp;START_MAXIMIZED=FALSE"}</definedName>
    <definedName name="_133__FDSAUDITLINK__" localSheetId="4" hidden="1">{"fdsup://IBCentral/FAT Viewer?action=UPDATE&amp;creator=factset&amp;DOC_NAME=fat:reuters_annual_source_window.fat&amp;display_string=Audit&amp;DYN_ARGS=TRUE&amp;VAR:ID1=B15C55&amp;VAR:RCODE=DSTT&amp;VAR:SDATE=20051299&amp;VAR:FREQ=Y&amp;VAR:RELITEM=LOCAL&amp;VAR:CURRENCY=&amp;VAR:CURRSOURCE=EXSHARE&amp;","VAR:NATFREQ=ANNUAL&amp;VAR:RFIELD=FINALIZED&amp;VAR:DB_TYPE=&amp;VAR:UNITS=M&amp;window=popup&amp;width=450&amp;height=300&amp;START_MAXIMIZED=FALSE"}</definedName>
    <definedName name="_133__FDSAUDITLINK__" localSheetId="5" hidden="1">{"fdsup://IBCentral/FAT Viewer?action=UPDATE&amp;creator=factset&amp;DOC_NAME=fat:reuters_annual_source_window.fat&amp;display_string=Audit&amp;DYN_ARGS=TRUE&amp;VAR:ID1=B15C55&amp;VAR:RCODE=DSTT&amp;VAR:SDATE=20051299&amp;VAR:FREQ=Y&amp;VAR:RELITEM=LOCAL&amp;VAR:CURRENCY=&amp;VAR:CURRSOURCE=EXSHARE&amp;","VAR:NATFREQ=ANNUAL&amp;VAR:RFIELD=FINALIZED&amp;VAR:DB_TYPE=&amp;VAR:UNITS=M&amp;window=popup&amp;width=450&amp;height=300&amp;START_MAXIMIZED=FALSE"}</definedName>
    <definedName name="_133__FDSAUDITLINK__" hidden="1">{"fdsup://IBCentral/FAT Viewer?action=UPDATE&amp;creator=factset&amp;DOC_NAME=fat:reuters_annual_source_window.fat&amp;display_string=Audit&amp;DYN_ARGS=TRUE&amp;VAR:ID1=B15C55&amp;VAR:RCODE=DSTT&amp;VAR:SDATE=20051299&amp;VAR:FREQ=Y&amp;VAR:RELITEM=LOCAL&amp;VAR:CURRENCY=&amp;VAR:CURRSOURCE=EXSHARE&amp;","VAR:NATFREQ=ANNUAL&amp;VAR:RFIELD=FINALIZED&amp;VAR:DB_TYPE=&amp;VAR:UNITS=M&amp;window=popup&amp;width=450&amp;height=300&amp;START_MAXIMIZED=FALSE"}</definedName>
    <definedName name="_133CCCA1_31_1">NA()</definedName>
    <definedName name="_134__FDSAUDITLINK__" localSheetId="6" hidden="1">{"fdsup://IBCentral/FAT Viewer?action=UPDATE&amp;creator=factset&amp;DOC_NAME=fat:reuters_annual_source_window.fat&amp;display_string=Audit&amp;DYN_ARGS=TRUE&amp;VAR:ID1=474171&amp;VAR:RCODE=DSTT&amp;VAR:SDATE=20100399&amp;VAR:FREQ=Y&amp;VAR:RELITEM=LOCAL&amp;VAR:CURRENCY=&amp;VAR:CURRSOURCE=EXSHARE&amp;","VAR:NATFREQ=ANNUAL&amp;VAR:RFIELD=FINALIZED&amp;VAR:DB_TYPE=&amp;VAR:UNITS=M&amp;window=popup&amp;width=450&amp;height=300&amp;START_MAXIMIZED=FALSE"}</definedName>
    <definedName name="_134__FDSAUDITLINK__" localSheetId="4" hidden="1">{"fdsup://IBCentral/FAT Viewer?action=UPDATE&amp;creator=factset&amp;DOC_NAME=fat:reuters_annual_source_window.fat&amp;display_string=Audit&amp;DYN_ARGS=TRUE&amp;VAR:ID1=474171&amp;VAR:RCODE=DSTT&amp;VAR:SDATE=20100399&amp;VAR:FREQ=Y&amp;VAR:RELITEM=LOCAL&amp;VAR:CURRENCY=&amp;VAR:CURRSOURCE=EXSHARE&amp;","VAR:NATFREQ=ANNUAL&amp;VAR:RFIELD=FINALIZED&amp;VAR:DB_TYPE=&amp;VAR:UNITS=M&amp;window=popup&amp;width=450&amp;height=300&amp;START_MAXIMIZED=FALSE"}</definedName>
    <definedName name="_134__FDSAUDITLINK__" localSheetId="5" hidden="1">{"fdsup://IBCentral/FAT Viewer?action=UPDATE&amp;creator=factset&amp;DOC_NAME=fat:reuters_annual_source_window.fat&amp;display_string=Audit&amp;DYN_ARGS=TRUE&amp;VAR:ID1=474171&amp;VAR:RCODE=DSTT&amp;VAR:SDATE=20100399&amp;VAR:FREQ=Y&amp;VAR:RELITEM=LOCAL&amp;VAR:CURRENCY=&amp;VAR:CURRSOURCE=EXSHARE&amp;","VAR:NATFREQ=ANNUAL&amp;VAR:RFIELD=FINALIZED&amp;VAR:DB_TYPE=&amp;VAR:UNITS=M&amp;window=popup&amp;width=450&amp;height=300&amp;START_MAXIMIZED=FALSE"}</definedName>
    <definedName name="_134__FDSAUDITLINK__" hidden="1">{"fdsup://IBCentral/FAT Viewer?action=UPDATE&amp;creator=factset&amp;DOC_NAME=fat:reuters_annual_source_window.fat&amp;display_string=Audit&amp;DYN_ARGS=TRUE&amp;VAR:ID1=474171&amp;VAR:RCODE=DSTT&amp;VAR:SDATE=20100399&amp;VAR:FREQ=Y&amp;VAR:RELITEM=LOCAL&amp;VAR:CURRENCY=&amp;VAR:CURRSOURCE=EXSHARE&amp;","VAR:NATFREQ=ANNUAL&amp;VAR:RFIELD=FINALIZED&amp;VAR:DB_TYPE=&amp;VAR:UNITS=M&amp;window=popup&amp;width=450&amp;height=300&amp;START_MAXIMIZED=FALSE"}</definedName>
    <definedName name="_1340J._41_1_1">NA()</definedName>
    <definedName name="_1343jjjkkkk2_15_1">NA()</definedName>
    <definedName name="_1344jjjkkkk2_40_1">NA()</definedName>
    <definedName name="_1345jkjl_15_1">NA()</definedName>
    <definedName name="_1346jkjl_40_1">NA()</definedName>
    <definedName name="_1347K._15_1">NA()</definedName>
    <definedName name="_1348K._19_1">NA()</definedName>
    <definedName name="_134CCCA1_32_1">NA()</definedName>
    <definedName name="_135__FDSAUDITLINK__" localSheetId="6" hidden="1">{"fdsup://IBCentral/FAT Viewer?action=UPDATE&amp;creator=factset&amp;DOC_NAME=fat:reuters_annual_source_window.fat&amp;display_string=Audit&amp;DYN_ARGS=TRUE&amp;VAR:ID1=474171&amp;VAR:RCODE=DSTT&amp;VAR:SDATE=20090399&amp;VAR:FREQ=Y&amp;VAR:RELITEM=LOCAL&amp;VAR:CURRENCY=&amp;VAR:CURRSOURCE=EXSHARE&amp;","VAR:NATFREQ=ANNUAL&amp;VAR:RFIELD=FINALIZED&amp;VAR:DB_TYPE=&amp;VAR:UNITS=M&amp;window=popup&amp;width=450&amp;height=300&amp;START_MAXIMIZED=FALSE"}</definedName>
    <definedName name="_135__FDSAUDITLINK__" localSheetId="4" hidden="1">{"fdsup://IBCentral/FAT Viewer?action=UPDATE&amp;creator=factset&amp;DOC_NAME=fat:reuters_annual_source_window.fat&amp;display_string=Audit&amp;DYN_ARGS=TRUE&amp;VAR:ID1=474171&amp;VAR:RCODE=DSTT&amp;VAR:SDATE=20090399&amp;VAR:FREQ=Y&amp;VAR:RELITEM=LOCAL&amp;VAR:CURRENCY=&amp;VAR:CURRSOURCE=EXSHARE&amp;","VAR:NATFREQ=ANNUAL&amp;VAR:RFIELD=FINALIZED&amp;VAR:DB_TYPE=&amp;VAR:UNITS=M&amp;window=popup&amp;width=450&amp;height=300&amp;START_MAXIMIZED=FALSE"}</definedName>
    <definedName name="_135__FDSAUDITLINK__" localSheetId="5" hidden="1">{"fdsup://IBCentral/FAT Viewer?action=UPDATE&amp;creator=factset&amp;DOC_NAME=fat:reuters_annual_source_window.fat&amp;display_string=Audit&amp;DYN_ARGS=TRUE&amp;VAR:ID1=474171&amp;VAR:RCODE=DSTT&amp;VAR:SDATE=20090399&amp;VAR:FREQ=Y&amp;VAR:RELITEM=LOCAL&amp;VAR:CURRENCY=&amp;VAR:CURRSOURCE=EXSHARE&amp;","VAR:NATFREQ=ANNUAL&amp;VAR:RFIELD=FINALIZED&amp;VAR:DB_TYPE=&amp;VAR:UNITS=M&amp;window=popup&amp;width=450&amp;height=300&amp;START_MAXIMIZED=FALSE"}</definedName>
    <definedName name="_135__FDSAUDITLINK__" hidden="1">{"fdsup://IBCentral/FAT Viewer?action=UPDATE&amp;creator=factset&amp;DOC_NAME=fat:reuters_annual_source_window.fat&amp;display_string=Audit&amp;DYN_ARGS=TRUE&amp;VAR:ID1=474171&amp;VAR:RCODE=DSTT&amp;VAR:SDATE=20090399&amp;VAR:FREQ=Y&amp;VAR:RELITEM=LOCAL&amp;VAR:CURRENCY=&amp;VAR:CURRSOURCE=EXSHARE&amp;","VAR:NATFREQ=ANNUAL&amp;VAR:RFIELD=FINALIZED&amp;VAR:DB_TYPE=&amp;VAR:UNITS=M&amp;window=popup&amp;width=450&amp;height=300&amp;START_MAXIMIZED=FALSE"}</definedName>
    <definedName name="_1359K._3_1">NA()</definedName>
    <definedName name="_136__FDSAUDITLINK__" localSheetId="6" hidden="1">{"fdsup://IBCentral/FAT Viewer?action=UPDATE&amp;creator=factset&amp;DOC_NAME=fat:reuters_annual_source_window.fat&amp;display_string=Audit&amp;DYN_ARGS=TRUE&amp;VAR:ID1=474171&amp;VAR:RCODE=DSTT&amp;VAR:SDATE=20080399&amp;VAR:FREQ=Y&amp;VAR:RELITEM=LOCAL&amp;VAR:CURRENCY=&amp;VAR:CURRSOURCE=EXSHARE&amp;","VAR:NATFREQ=ANNUAL&amp;VAR:RFIELD=FINALIZED&amp;VAR:DB_TYPE=&amp;VAR:UNITS=M&amp;window=popup&amp;width=450&amp;height=300&amp;START_MAXIMIZED=FALSE"}</definedName>
    <definedName name="_136__FDSAUDITLINK__" localSheetId="4" hidden="1">{"fdsup://IBCentral/FAT Viewer?action=UPDATE&amp;creator=factset&amp;DOC_NAME=fat:reuters_annual_source_window.fat&amp;display_string=Audit&amp;DYN_ARGS=TRUE&amp;VAR:ID1=474171&amp;VAR:RCODE=DSTT&amp;VAR:SDATE=20080399&amp;VAR:FREQ=Y&amp;VAR:RELITEM=LOCAL&amp;VAR:CURRENCY=&amp;VAR:CURRSOURCE=EXSHARE&amp;","VAR:NATFREQ=ANNUAL&amp;VAR:RFIELD=FINALIZED&amp;VAR:DB_TYPE=&amp;VAR:UNITS=M&amp;window=popup&amp;width=450&amp;height=300&amp;START_MAXIMIZED=FALSE"}</definedName>
    <definedName name="_136__FDSAUDITLINK__" localSheetId="5" hidden="1">{"fdsup://IBCentral/FAT Viewer?action=UPDATE&amp;creator=factset&amp;DOC_NAME=fat:reuters_annual_source_window.fat&amp;display_string=Audit&amp;DYN_ARGS=TRUE&amp;VAR:ID1=474171&amp;VAR:RCODE=DSTT&amp;VAR:SDATE=20080399&amp;VAR:FREQ=Y&amp;VAR:RELITEM=LOCAL&amp;VAR:CURRENCY=&amp;VAR:CURRSOURCE=EXSHARE&amp;","VAR:NATFREQ=ANNUAL&amp;VAR:RFIELD=FINALIZED&amp;VAR:DB_TYPE=&amp;VAR:UNITS=M&amp;window=popup&amp;width=450&amp;height=300&amp;START_MAXIMIZED=FALSE"}</definedName>
    <definedName name="_136__FDSAUDITLINK__" hidden="1">{"fdsup://IBCentral/FAT Viewer?action=UPDATE&amp;creator=factset&amp;DOC_NAME=fat:reuters_annual_source_window.fat&amp;display_string=Audit&amp;DYN_ARGS=TRUE&amp;VAR:ID1=474171&amp;VAR:RCODE=DSTT&amp;VAR:SDATE=20080399&amp;VAR:FREQ=Y&amp;VAR:RELITEM=LOCAL&amp;VAR:CURRENCY=&amp;VAR:CURRSOURCE=EXSHARE&amp;","VAR:NATFREQ=ANNUAL&amp;VAR:RFIELD=FINALIZED&amp;VAR:DB_TYPE=&amp;VAR:UNITS=M&amp;window=popup&amp;width=450&amp;height=300&amp;START_MAXIMIZED=FALSE"}</definedName>
    <definedName name="_136CCCA1_33_1_1">NA()</definedName>
    <definedName name="_137__FDSAUDITLINK__" localSheetId="6" hidden="1">{"fdsup://IBCentral/FAT Viewer?action=UPDATE&amp;creator=factset&amp;DOC_NAME=fat:reuters_annual_source_window.fat&amp;display_string=Audit&amp;DYN_ARGS=TRUE&amp;VAR:ID1=474171&amp;VAR:RCODE=DSTT&amp;VAR:SDATE=20070399&amp;VAR:FREQ=Y&amp;VAR:RELITEM=LOCAL&amp;VAR:CURRENCY=&amp;VAR:CURRSOURCE=EXSHARE&amp;","VAR:NATFREQ=ANNUAL&amp;VAR:RFIELD=FINALIZED&amp;VAR:DB_TYPE=&amp;VAR:UNITS=M&amp;window=popup&amp;width=450&amp;height=300&amp;START_MAXIMIZED=FALSE"}</definedName>
    <definedName name="_137__FDSAUDITLINK__" localSheetId="4" hidden="1">{"fdsup://IBCentral/FAT Viewer?action=UPDATE&amp;creator=factset&amp;DOC_NAME=fat:reuters_annual_source_window.fat&amp;display_string=Audit&amp;DYN_ARGS=TRUE&amp;VAR:ID1=474171&amp;VAR:RCODE=DSTT&amp;VAR:SDATE=20070399&amp;VAR:FREQ=Y&amp;VAR:RELITEM=LOCAL&amp;VAR:CURRENCY=&amp;VAR:CURRSOURCE=EXSHARE&amp;","VAR:NATFREQ=ANNUAL&amp;VAR:RFIELD=FINALIZED&amp;VAR:DB_TYPE=&amp;VAR:UNITS=M&amp;window=popup&amp;width=450&amp;height=300&amp;START_MAXIMIZED=FALSE"}</definedName>
    <definedName name="_137__FDSAUDITLINK__" localSheetId="5" hidden="1">{"fdsup://IBCentral/FAT Viewer?action=UPDATE&amp;creator=factset&amp;DOC_NAME=fat:reuters_annual_source_window.fat&amp;display_string=Audit&amp;DYN_ARGS=TRUE&amp;VAR:ID1=474171&amp;VAR:RCODE=DSTT&amp;VAR:SDATE=20070399&amp;VAR:FREQ=Y&amp;VAR:RELITEM=LOCAL&amp;VAR:CURRENCY=&amp;VAR:CURRSOURCE=EXSHARE&amp;","VAR:NATFREQ=ANNUAL&amp;VAR:RFIELD=FINALIZED&amp;VAR:DB_TYPE=&amp;VAR:UNITS=M&amp;window=popup&amp;width=450&amp;height=300&amp;START_MAXIMIZED=FALSE"}</definedName>
    <definedName name="_137__FDSAUDITLINK__" hidden="1">{"fdsup://IBCentral/FAT Viewer?action=UPDATE&amp;creator=factset&amp;DOC_NAME=fat:reuters_annual_source_window.fat&amp;display_string=Audit&amp;DYN_ARGS=TRUE&amp;VAR:ID1=474171&amp;VAR:RCODE=DSTT&amp;VAR:SDATE=20070399&amp;VAR:FREQ=Y&amp;VAR:RELITEM=LOCAL&amp;VAR:CURRENCY=&amp;VAR:CURRSOURCE=EXSHARE&amp;","VAR:NATFREQ=ANNUAL&amp;VAR:RFIELD=FINALIZED&amp;VAR:DB_TYPE=&amp;VAR:UNITS=M&amp;window=popup&amp;width=450&amp;height=300&amp;START_MAXIMIZED=FALSE"}</definedName>
    <definedName name="_1379K._41_1_1">NA()</definedName>
    <definedName name="_138__FDSAUDITLINK__" localSheetId="6" hidden="1">{"fdsup://IBCentral/FAT Viewer?action=UPDATE&amp;creator=factset&amp;DOC_NAME=fat:reuters_annual_source_window.fat&amp;display_string=Audit&amp;DYN_ARGS=TRUE&amp;VAR:ID1=474171&amp;VAR:RCODE=DSTT&amp;VAR:SDATE=20060399&amp;VAR:FREQ=Y&amp;VAR:RELITEM=LOCAL&amp;VAR:CURRENCY=&amp;VAR:CURRSOURCE=EXSHARE&amp;","VAR:NATFREQ=ANNUAL&amp;VAR:RFIELD=FINALIZED&amp;VAR:DB_TYPE=&amp;VAR:UNITS=M&amp;window=popup&amp;width=450&amp;height=300&amp;START_MAXIMIZED=FALSE"}</definedName>
    <definedName name="_138__FDSAUDITLINK__" localSheetId="4" hidden="1">{"fdsup://IBCentral/FAT Viewer?action=UPDATE&amp;creator=factset&amp;DOC_NAME=fat:reuters_annual_source_window.fat&amp;display_string=Audit&amp;DYN_ARGS=TRUE&amp;VAR:ID1=474171&amp;VAR:RCODE=DSTT&amp;VAR:SDATE=20060399&amp;VAR:FREQ=Y&amp;VAR:RELITEM=LOCAL&amp;VAR:CURRENCY=&amp;VAR:CURRSOURCE=EXSHARE&amp;","VAR:NATFREQ=ANNUAL&amp;VAR:RFIELD=FINALIZED&amp;VAR:DB_TYPE=&amp;VAR:UNITS=M&amp;window=popup&amp;width=450&amp;height=300&amp;START_MAXIMIZED=FALSE"}</definedName>
    <definedName name="_138__FDSAUDITLINK__" localSheetId="5" hidden="1">{"fdsup://IBCentral/FAT Viewer?action=UPDATE&amp;creator=factset&amp;DOC_NAME=fat:reuters_annual_source_window.fat&amp;display_string=Audit&amp;DYN_ARGS=TRUE&amp;VAR:ID1=474171&amp;VAR:RCODE=DSTT&amp;VAR:SDATE=20060399&amp;VAR:FREQ=Y&amp;VAR:RELITEM=LOCAL&amp;VAR:CURRENCY=&amp;VAR:CURRSOURCE=EXSHARE&amp;","VAR:NATFREQ=ANNUAL&amp;VAR:RFIELD=FINALIZED&amp;VAR:DB_TYPE=&amp;VAR:UNITS=M&amp;window=popup&amp;width=450&amp;height=300&amp;START_MAXIMIZED=FALSE"}</definedName>
    <definedName name="_138__FDSAUDITLINK__" hidden="1">{"fdsup://IBCentral/FAT Viewer?action=UPDATE&amp;creator=factset&amp;DOC_NAME=fat:reuters_annual_source_window.fat&amp;display_string=Audit&amp;DYN_ARGS=TRUE&amp;VAR:ID1=474171&amp;VAR:RCODE=DSTT&amp;VAR:SDATE=20060399&amp;VAR:FREQ=Y&amp;VAR:RELITEM=LOCAL&amp;VAR:CURRENCY=&amp;VAR:CURRSOURCE=EXSHARE&amp;","VAR:NATFREQ=ANNUAL&amp;VAR:RFIELD=FINALIZED&amp;VAR:DB_TYPE=&amp;VAR:UNITS=M&amp;window=popup&amp;width=450&amp;height=300&amp;START_MAXIMIZED=FALSE"}</definedName>
    <definedName name="_1382k_15_1">NA()</definedName>
    <definedName name="_1383k_40_1">NA()</definedName>
    <definedName name="_1384L._15_1">NA()</definedName>
    <definedName name="_1385L._19_1">NA()</definedName>
    <definedName name="_138CCCA1_34_1_1">NA()</definedName>
    <definedName name="_139__FDSAUDITLINK__" localSheetId="6" hidden="1">{"fdsup://IBCentral/FAT Viewer?action=UPDATE&amp;creator=factset&amp;DOC_NAME=fat:reuters_annual_source_window.fat&amp;display_string=Audit&amp;DYN_ARGS=TRUE&amp;VAR:ID1=474171&amp;VAR:RCODE=DSTT&amp;VAR:SDATE=20100399&amp;VAR:FREQ=Y&amp;VAR:RELITEM=LOCAL&amp;VAR:CURRENCY=&amp;VAR:CURRSOURCE=EXSHARE&amp;","VAR:NATFREQ=ANNUAL&amp;VAR:RFIELD=FINALIZED&amp;VAR:DB_TYPE=&amp;VAR:UNITS=M&amp;window=popup&amp;width=450&amp;height=300&amp;START_MAXIMIZED=FALSE"}</definedName>
    <definedName name="_139__FDSAUDITLINK__" localSheetId="4" hidden="1">{"fdsup://IBCentral/FAT Viewer?action=UPDATE&amp;creator=factset&amp;DOC_NAME=fat:reuters_annual_source_window.fat&amp;display_string=Audit&amp;DYN_ARGS=TRUE&amp;VAR:ID1=474171&amp;VAR:RCODE=DSTT&amp;VAR:SDATE=20100399&amp;VAR:FREQ=Y&amp;VAR:RELITEM=LOCAL&amp;VAR:CURRENCY=&amp;VAR:CURRSOURCE=EXSHARE&amp;","VAR:NATFREQ=ANNUAL&amp;VAR:RFIELD=FINALIZED&amp;VAR:DB_TYPE=&amp;VAR:UNITS=M&amp;window=popup&amp;width=450&amp;height=300&amp;START_MAXIMIZED=FALSE"}</definedName>
    <definedName name="_139__FDSAUDITLINK__" localSheetId="5" hidden="1">{"fdsup://IBCentral/FAT Viewer?action=UPDATE&amp;creator=factset&amp;DOC_NAME=fat:reuters_annual_source_window.fat&amp;display_string=Audit&amp;DYN_ARGS=TRUE&amp;VAR:ID1=474171&amp;VAR:RCODE=DSTT&amp;VAR:SDATE=20100399&amp;VAR:FREQ=Y&amp;VAR:RELITEM=LOCAL&amp;VAR:CURRENCY=&amp;VAR:CURRSOURCE=EXSHARE&amp;","VAR:NATFREQ=ANNUAL&amp;VAR:RFIELD=FINALIZED&amp;VAR:DB_TYPE=&amp;VAR:UNITS=M&amp;window=popup&amp;width=450&amp;height=300&amp;START_MAXIMIZED=FALSE"}</definedName>
    <definedName name="_139__FDSAUDITLINK__" hidden="1">{"fdsup://IBCentral/FAT Viewer?action=UPDATE&amp;creator=factset&amp;DOC_NAME=fat:reuters_annual_source_window.fat&amp;display_string=Audit&amp;DYN_ARGS=TRUE&amp;VAR:ID1=474171&amp;VAR:RCODE=DSTT&amp;VAR:SDATE=20100399&amp;VAR:FREQ=Y&amp;VAR:RELITEM=LOCAL&amp;VAR:CURRENCY=&amp;VAR:CURRSOURCE=EXSHARE&amp;","VAR:NATFREQ=ANNUAL&amp;VAR:RFIELD=FINALIZED&amp;VAR:DB_TYPE=&amp;VAR:UNITS=M&amp;window=popup&amp;width=450&amp;height=300&amp;START_MAXIMIZED=FALSE"}</definedName>
    <definedName name="_1396L._3_1">NA()</definedName>
    <definedName name="_14__123Graph_BSS5_A" hidden="1">#REF!</definedName>
    <definedName name="_14__123Graph_CSS6_A" hidden="1">#REF!</definedName>
    <definedName name="_14__FDSAUDITLINK__" localSheetId="6" hidden="1">{"fdsup://IBCentral/FAT Viewer?action=UPDATE&amp;creator=factset&amp;DOC_NAME=fat:reuters_annual_source_window.fat&amp;display_string=Audit&amp;DYN_ARGS=TRUE&amp;VAR:ID1=483410&amp;VAR:RCODE=DSTT&amp;VAR:SDATE=20071299&amp;VAR:FREQ=Y&amp;VAR:RELITEM=LOCAL&amp;VAR:CURRENCY=&amp;VAR:CURRSOURCE=EXSHARE&amp;","VAR:NATFREQ=ANNUAL&amp;VAR:RFIELD=FINALIZED&amp;VAR:DB_TYPE=&amp;VAR:UNITS=M&amp;window=popup&amp;width=450&amp;height=300&amp;START_MAXIMIZED=FALSE"}</definedName>
    <definedName name="_14__FDSAUDITLINK__" localSheetId="4" hidden="1">{"fdsup://IBCentral/FAT Viewer?action=UPDATE&amp;creator=factset&amp;DOC_NAME=fat:reuters_annual_source_window.fat&amp;display_string=Audit&amp;DYN_ARGS=TRUE&amp;VAR:ID1=483410&amp;VAR:RCODE=DSTT&amp;VAR:SDATE=20071299&amp;VAR:FREQ=Y&amp;VAR:RELITEM=LOCAL&amp;VAR:CURRENCY=&amp;VAR:CURRSOURCE=EXSHARE&amp;","VAR:NATFREQ=ANNUAL&amp;VAR:RFIELD=FINALIZED&amp;VAR:DB_TYPE=&amp;VAR:UNITS=M&amp;window=popup&amp;width=450&amp;height=300&amp;START_MAXIMIZED=FALSE"}</definedName>
    <definedName name="_14__FDSAUDITLINK__" localSheetId="5" hidden="1">{"fdsup://IBCentral/FAT Viewer?action=UPDATE&amp;creator=factset&amp;DOC_NAME=fat:reuters_annual_source_window.fat&amp;display_string=Audit&amp;DYN_ARGS=TRUE&amp;VAR:ID1=483410&amp;VAR:RCODE=DSTT&amp;VAR:SDATE=20071299&amp;VAR:FREQ=Y&amp;VAR:RELITEM=LOCAL&amp;VAR:CURRENCY=&amp;VAR:CURRSOURCE=EXSHARE&amp;","VAR:NATFREQ=ANNUAL&amp;VAR:RFIELD=FINALIZED&amp;VAR:DB_TYPE=&amp;VAR:UNITS=M&amp;window=popup&amp;width=450&amp;height=300&amp;START_MAXIMIZED=FALSE"}</definedName>
    <definedName name="_14__FDSAUDITLINK__" hidden="1">{"fdsup://IBCentral/FAT Viewer?action=UPDATE&amp;creator=factset&amp;DOC_NAME=fat:reuters_annual_source_window.fat&amp;display_string=Audit&amp;DYN_ARGS=TRUE&amp;VAR:ID1=483410&amp;VAR:RCODE=DSTT&amp;VAR:SDATE=20071299&amp;VAR:FREQ=Y&amp;VAR:RELITEM=LOCAL&amp;VAR:CURRENCY=&amp;VAR:CURRSOURCE=EXSHARE&amp;","VAR:NATFREQ=ANNUAL&amp;VAR:RFIELD=FINALIZED&amp;VAR:DB_TYPE=&amp;VAR:UNITS=M&amp;window=popup&amp;width=450&amp;height=300&amp;START_MAXIMIZED=FALSE"}</definedName>
    <definedName name="_140__FDSAUDITLINK__" localSheetId="6" hidden="1">{"fdsup://IBCentral/FAT Viewer?action=UPDATE&amp;creator=factset&amp;DOC_NAME=fat:reuters_annual_source_window.fat&amp;display_string=Audit&amp;DYN_ARGS=TRUE&amp;VAR:ID1=474171&amp;VAR:RCODE=DSTT&amp;VAR:SDATE=20090399&amp;VAR:FREQ=Y&amp;VAR:RELITEM=LOCAL&amp;VAR:CURRENCY=&amp;VAR:CURRSOURCE=EXSHARE&amp;","VAR:NATFREQ=ANNUAL&amp;VAR:RFIELD=FINALIZED&amp;VAR:DB_TYPE=&amp;VAR:UNITS=M&amp;window=popup&amp;width=450&amp;height=300&amp;START_MAXIMIZED=FALSE"}</definedName>
    <definedName name="_140__FDSAUDITLINK__" localSheetId="4" hidden="1">{"fdsup://IBCentral/FAT Viewer?action=UPDATE&amp;creator=factset&amp;DOC_NAME=fat:reuters_annual_source_window.fat&amp;display_string=Audit&amp;DYN_ARGS=TRUE&amp;VAR:ID1=474171&amp;VAR:RCODE=DSTT&amp;VAR:SDATE=20090399&amp;VAR:FREQ=Y&amp;VAR:RELITEM=LOCAL&amp;VAR:CURRENCY=&amp;VAR:CURRSOURCE=EXSHARE&amp;","VAR:NATFREQ=ANNUAL&amp;VAR:RFIELD=FINALIZED&amp;VAR:DB_TYPE=&amp;VAR:UNITS=M&amp;window=popup&amp;width=450&amp;height=300&amp;START_MAXIMIZED=FALSE"}</definedName>
    <definedName name="_140__FDSAUDITLINK__" localSheetId="5" hidden="1">{"fdsup://IBCentral/FAT Viewer?action=UPDATE&amp;creator=factset&amp;DOC_NAME=fat:reuters_annual_source_window.fat&amp;display_string=Audit&amp;DYN_ARGS=TRUE&amp;VAR:ID1=474171&amp;VAR:RCODE=DSTT&amp;VAR:SDATE=20090399&amp;VAR:FREQ=Y&amp;VAR:RELITEM=LOCAL&amp;VAR:CURRENCY=&amp;VAR:CURRSOURCE=EXSHARE&amp;","VAR:NATFREQ=ANNUAL&amp;VAR:RFIELD=FINALIZED&amp;VAR:DB_TYPE=&amp;VAR:UNITS=M&amp;window=popup&amp;width=450&amp;height=300&amp;START_MAXIMIZED=FALSE"}</definedName>
    <definedName name="_140__FDSAUDITLINK__" hidden="1">{"fdsup://IBCentral/FAT Viewer?action=UPDATE&amp;creator=factset&amp;DOC_NAME=fat:reuters_annual_source_window.fat&amp;display_string=Audit&amp;DYN_ARGS=TRUE&amp;VAR:ID1=474171&amp;VAR:RCODE=DSTT&amp;VAR:SDATE=20090399&amp;VAR:FREQ=Y&amp;VAR:RELITEM=LOCAL&amp;VAR:CURRENCY=&amp;VAR:CURRSOURCE=EXSHARE&amp;","VAR:NATFREQ=ANNUAL&amp;VAR:RFIELD=FINALIZED&amp;VAR:DB_TYPE=&amp;VAR:UNITS=M&amp;window=popup&amp;width=450&amp;height=300&amp;START_MAXIMIZED=FALSE"}</definedName>
    <definedName name="_140CCCA1_35_1_1">NA()</definedName>
    <definedName name="_141__FDSAUDITLINK__" localSheetId="6" hidden="1">{"fdsup://IBCentral/FAT Viewer?action=UPDATE&amp;creator=factset&amp;DOC_NAME=fat:reuters_annual_source_window.fat&amp;display_string=Audit&amp;DYN_ARGS=TRUE&amp;VAR:ID1=474171&amp;VAR:RCODE=DSTT&amp;VAR:SDATE=20080399&amp;VAR:FREQ=Y&amp;VAR:RELITEM=LOCAL&amp;VAR:CURRENCY=&amp;VAR:CURRSOURCE=EXSHARE&amp;","VAR:NATFREQ=ANNUAL&amp;VAR:RFIELD=FINALIZED&amp;VAR:DB_TYPE=&amp;VAR:UNITS=M&amp;window=popup&amp;width=450&amp;height=300&amp;START_MAXIMIZED=FALSE"}</definedName>
    <definedName name="_141__FDSAUDITLINK__" localSheetId="4" hidden="1">{"fdsup://IBCentral/FAT Viewer?action=UPDATE&amp;creator=factset&amp;DOC_NAME=fat:reuters_annual_source_window.fat&amp;display_string=Audit&amp;DYN_ARGS=TRUE&amp;VAR:ID1=474171&amp;VAR:RCODE=DSTT&amp;VAR:SDATE=20080399&amp;VAR:FREQ=Y&amp;VAR:RELITEM=LOCAL&amp;VAR:CURRENCY=&amp;VAR:CURRSOURCE=EXSHARE&amp;","VAR:NATFREQ=ANNUAL&amp;VAR:RFIELD=FINALIZED&amp;VAR:DB_TYPE=&amp;VAR:UNITS=M&amp;window=popup&amp;width=450&amp;height=300&amp;START_MAXIMIZED=FALSE"}</definedName>
    <definedName name="_141__FDSAUDITLINK__" localSheetId="5" hidden="1">{"fdsup://IBCentral/FAT Viewer?action=UPDATE&amp;creator=factset&amp;DOC_NAME=fat:reuters_annual_source_window.fat&amp;display_string=Audit&amp;DYN_ARGS=TRUE&amp;VAR:ID1=474171&amp;VAR:RCODE=DSTT&amp;VAR:SDATE=20080399&amp;VAR:FREQ=Y&amp;VAR:RELITEM=LOCAL&amp;VAR:CURRENCY=&amp;VAR:CURRSOURCE=EXSHARE&amp;","VAR:NATFREQ=ANNUAL&amp;VAR:RFIELD=FINALIZED&amp;VAR:DB_TYPE=&amp;VAR:UNITS=M&amp;window=popup&amp;width=450&amp;height=300&amp;START_MAXIMIZED=FALSE"}</definedName>
    <definedName name="_141__FDSAUDITLINK__" hidden="1">{"fdsup://IBCentral/FAT Viewer?action=UPDATE&amp;creator=factset&amp;DOC_NAME=fat:reuters_annual_source_window.fat&amp;display_string=Audit&amp;DYN_ARGS=TRUE&amp;VAR:ID1=474171&amp;VAR:RCODE=DSTT&amp;VAR:SDATE=20080399&amp;VAR:FREQ=Y&amp;VAR:RELITEM=LOCAL&amp;VAR:CURRENCY=&amp;VAR:CURRSOURCE=EXSHARE&amp;","VAR:NATFREQ=ANNUAL&amp;VAR:RFIELD=FINALIZED&amp;VAR:DB_TYPE=&amp;VAR:UNITS=M&amp;window=popup&amp;width=450&amp;height=300&amp;START_MAXIMIZED=FALSE"}</definedName>
    <definedName name="_1416L._41_1_1">NA()</definedName>
    <definedName name="_142__FDSAUDITLINK__" localSheetId="6" hidden="1">{"fdsup://IBCentral/FAT Viewer?action=UPDATE&amp;creator=factset&amp;DOC_NAME=fat:reuters_annual_source_window.fat&amp;display_string=Audit&amp;DYN_ARGS=TRUE&amp;VAR:ID1=474171&amp;VAR:RCODE=DSTT&amp;VAR:SDATE=20070399&amp;VAR:FREQ=Y&amp;VAR:RELITEM=LOCAL&amp;VAR:CURRENCY=&amp;VAR:CURRSOURCE=EXSHARE&amp;","VAR:NATFREQ=ANNUAL&amp;VAR:RFIELD=FINALIZED&amp;VAR:DB_TYPE=&amp;VAR:UNITS=M&amp;window=popup&amp;width=450&amp;height=300&amp;START_MAXIMIZED=FALSE"}</definedName>
    <definedName name="_142__FDSAUDITLINK__" localSheetId="4" hidden="1">{"fdsup://IBCentral/FAT Viewer?action=UPDATE&amp;creator=factset&amp;DOC_NAME=fat:reuters_annual_source_window.fat&amp;display_string=Audit&amp;DYN_ARGS=TRUE&amp;VAR:ID1=474171&amp;VAR:RCODE=DSTT&amp;VAR:SDATE=20070399&amp;VAR:FREQ=Y&amp;VAR:RELITEM=LOCAL&amp;VAR:CURRENCY=&amp;VAR:CURRSOURCE=EXSHARE&amp;","VAR:NATFREQ=ANNUAL&amp;VAR:RFIELD=FINALIZED&amp;VAR:DB_TYPE=&amp;VAR:UNITS=M&amp;window=popup&amp;width=450&amp;height=300&amp;START_MAXIMIZED=FALSE"}</definedName>
    <definedName name="_142__FDSAUDITLINK__" localSheetId="5" hidden="1">{"fdsup://IBCentral/FAT Viewer?action=UPDATE&amp;creator=factset&amp;DOC_NAME=fat:reuters_annual_source_window.fat&amp;display_string=Audit&amp;DYN_ARGS=TRUE&amp;VAR:ID1=474171&amp;VAR:RCODE=DSTT&amp;VAR:SDATE=20070399&amp;VAR:FREQ=Y&amp;VAR:RELITEM=LOCAL&amp;VAR:CURRENCY=&amp;VAR:CURRSOURCE=EXSHARE&amp;","VAR:NATFREQ=ANNUAL&amp;VAR:RFIELD=FINALIZED&amp;VAR:DB_TYPE=&amp;VAR:UNITS=M&amp;window=popup&amp;width=450&amp;height=300&amp;START_MAXIMIZED=FALSE"}</definedName>
    <definedName name="_142__FDSAUDITLINK__" hidden="1">{"fdsup://IBCentral/FAT Viewer?action=UPDATE&amp;creator=factset&amp;DOC_NAME=fat:reuters_annual_source_window.fat&amp;display_string=Audit&amp;DYN_ARGS=TRUE&amp;VAR:ID1=474171&amp;VAR:RCODE=DSTT&amp;VAR:SDATE=20070399&amp;VAR:FREQ=Y&amp;VAR:RELITEM=LOCAL&amp;VAR:CURRENCY=&amp;VAR:CURRSOURCE=EXSHARE&amp;","VAR:NATFREQ=ANNUAL&amp;VAR:RFIELD=FINALIZED&amp;VAR:DB_TYPE=&amp;VAR:UNITS=M&amp;window=popup&amp;width=450&amp;height=300&amp;START_MAXIMIZED=FALSE"}</definedName>
    <definedName name="_1422LCFA1_25_1">NA()</definedName>
    <definedName name="_1423LCFA1_26_1">NA()</definedName>
    <definedName name="_1424LCFA1_27_1">NA()</definedName>
    <definedName name="_1425LCFA1_28_1">NA()</definedName>
    <definedName name="_1426LCFA1_29_1">NA()</definedName>
    <definedName name="_1427LCFA1_30_1">NA()</definedName>
    <definedName name="_1428LCFA1_31_1">NA()</definedName>
    <definedName name="_1429LCFA1_32_1">NA()</definedName>
    <definedName name="_142CCCA1_36_1_1">NA()</definedName>
    <definedName name="_143__FDSAUDITLINK__" localSheetId="6" hidden="1">{"fdsup://IBCentral/FAT Viewer?action=UPDATE&amp;creator=factset&amp;DOC_NAME=fat:reuters_annual_source_window.fat&amp;display_string=Audit&amp;DYN_ARGS=TRUE&amp;VAR:ID1=474171&amp;VAR:RCODE=DSTT&amp;VAR:SDATE=20060399&amp;VAR:FREQ=Y&amp;VAR:RELITEM=LOCAL&amp;VAR:CURRENCY=&amp;VAR:CURRSOURCE=EXSHARE&amp;","VAR:NATFREQ=ANNUAL&amp;VAR:RFIELD=FINALIZED&amp;VAR:DB_TYPE=&amp;VAR:UNITS=M&amp;window=popup&amp;width=450&amp;height=300&amp;START_MAXIMIZED=FALSE"}</definedName>
    <definedName name="_143__FDSAUDITLINK__" localSheetId="4" hidden="1">{"fdsup://IBCentral/FAT Viewer?action=UPDATE&amp;creator=factset&amp;DOC_NAME=fat:reuters_annual_source_window.fat&amp;display_string=Audit&amp;DYN_ARGS=TRUE&amp;VAR:ID1=474171&amp;VAR:RCODE=DSTT&amp;VAR:SDATE=20060399&amp;VAR:FREQ=Y&amp;VAR:RELITEM=LOCAL&amp;VAR:CURRENCY=&amp;VAR:CURRSOURCE=EXSHARE&amp;","VAR:NATFREQ=ANNUAL&amp;VAR:RFIELD=FINALIZED&amp;VAR:DB_TYPE=&amp;VAR:UNITS=M&amp;window=popup&amp;width=450&amp;height=300&amp;START_MAXIMIZED=FALSE"}</definedName>
    <definedName name="_143__FDSAUDITLINK__" localSheetId="5" hidden="1">{"fdsup://IBCentral/FAT Viewer?action=UPDATE&amp;creator=factset&amp;DOC_NAME=fat:reuters_annual_source_window.fat&amp;display_string=Audit&amp;DYN_ARGS=TRUE&amp;VAR:ID1=474171&amp;VAR:RCODE=DSTT&amp;VAR:SDATE=20060399&amp;VAR:FREQ=Y&amp;VAR:RELITEM=LOCAL&amp;VAR:CURRENCY=&amp;VAR:CURRSOURCE=EXSHARE&amp;","VAR:NATFREQ=ANNUAL&amp;VAR:RFIELD=FINALIZED&amp;VAR:DB_TYPE=&amp;VAR:UNITS=M&amp;window=popup&amp;width=450&amp;height=300&amp;START_MAXIMIZED=FALSE"}</definedName>
    <definedName name="_143__FDSAUDITLINK__" hidden="1">{"fdsup://IBCentral/FAT Viewer?action=UPDATE&amp;creator=factset&amp;DOC_NAME=fat:reuters_annual_source_window.fat&amp;display_string=Audit&amp;DYN_ARGS=TRUE&amp;VAR:ID1=474171&amp;VAR:RCODE=DSTT&amp;VAR:SDATE=20060399&amp;VAR:FREQ=Y&amp;VAR:RELITEM=LOCAL&amp;VAR:CURRENCY=&amp;VAR:CURRSOURCE=EXSHARE&amp;","VAR:NATFREQ=ANNUAL&amp;VAR:RFIELD=FINALIZED&amp;VAR:DB_TYPE=&amp;VAR:UNITS=M&amp;window=popup&amp;width=450&amp;height=300&amp;START_MAXIMIZED=FALSE"}</definedName>
    <definedName name="_1431LCFA1_33_1_1">NA()</definedName>
    <definedName name="_1433LCFA1_34_1_1">NA()</definedName>
    <definedName name="_1435LCFA1_35_1_1">NA()</definedName>
    <definedName name="_1437LCFA1_36_1_1">NA()</definedName>
    <definedName name="_1439LCFA1_37_1_1">NA()</definedName>
    <definedName name="_144__FDSAUDITLINK__" localSheetId="6" hidden="1">{"fdsup://IBCentral/FAT Viewer?action=UPDATE&amp;creator=factset&amp;DOC_NAME=fat:reuters_annual_source_window.fat&amp;display_string=Audit&amp;DYN_ARGS=TRUE&amp;VAR:ID1=549343&amp;VAR:RCODE=DSTT&amp;VAR:SDATE=20091299&amp;VAR:FREQ=Y&amp;VAR:RELITEM=LOCAL&amp;VAR:CURRENCY=&amp;VAR:CURRSOURCE=EXSHARE&amp;","VAR:NATFREQ=ANNUAL&amp;VAR:RFIELD=FINALIZED&amp;VAR:DB_TYPE=&amp;VAR:UNITS=M&amp;window=popup&amp;width=450&amp;height=300&amp;START_MAXIMIZED=FALSE"}</definedName>
    <definedName name="_144__FDSAUDITLINK__" localSheetId="4" hidden="1">{"fdsup://IBCentral/FAT Viewer?action=UPDATE&amp;creator=factset&amp;DOC_NAME=fat:reuters_annual_source_window.fat&amp;display_string=Audit&amp;DYN_ARGS=TRUE&amp;VAR:ID1=549343&amp;VAR:RCODE=DSTT&amp;VAR:SDATE=20091299&amp;VAR:FREQ=Y&amp;VAR:RELITEM=LOCAL&amp;VAR:CURRENCY=&amp;VAR:CURRSOURCE=EXSHARE&amp;","VAR:NATFREQ=ANNUAL&amp;VAR:RFIELD=FINALIZED&amp;VAR:DB_TYPE=&amp;VAR:UNITS=M&amp;window=popup&amp;width=450&amp;height=300&amp;START_MAXIMIZED=FALSE"}</definedName>
    <definedName name="_144__FDSAUDITLINK__" localSheetId="5" hidden="1">{"fdsup://IBCentral/FAT Viewer?action=UPDATE&amp;creator=factset&amp;DOC_NAME=fat:reuters_annual_source_window.fat&amp;display_string=Audit&amp;DYN_ARGS=TRUE&amp;VAR:ID1=549343&amp;VAR:RCODE=DSTT&amp;VAR:SDATE=20091299&amp;VAR:FREQ=Y&amp;VAR:RELITEM=LOCAL&amp;VAR:CURRENCY=&amp;VAR:CURRSOURCE=EXSHARE&amp;","VAR:NATFREQ=ANNUAL&amp;VAR:RFIELD=FINALIZED&amp;VAR:DB_TYPE=&amp;VAR:UNITS=M&amp;window=popup&amp;width=450&amp;height=300&amp;START_MAXIMIZED=FALSE"}</definedName>
    <definedName name="_144__FDSAUDITLINK__" hidden="1">{"fdsup://IBCentral/FAT Viewer?action=UPDATE&amp;creator=factset&amp;DOC_NAME=fat:reuters_annual_source_window.fat&amp;display_string=Audit&amp;DYN_ARGS=TRUE&amp;VAR:ID1=549343&amp;VAR:RCODE=DSTT&amp;VAR:SDATE=20091299&amp;VAR:FREQ=Y&amp;VAR:RELITEM=LOCAL&amp;VAR:CURRENCY=&amp;VAR:CURRSOURCE=EXSHARE&amp;","VAR:NATFREQ=ANNUAL&amp;VAR:RFIELD=FINALIZED&amp;VAR:DB_TYPE=&amp;VAR:UNITS=M&amp;window=popup&amp;width=450&amp;height=300&amp;START_MAXIMIZED=FALSE"}</definedName>
    <definedName name="_1441LCFA1_38_1_1">NA()</definedName>
    <definedName name="_1443LCFA1_4_1">NA()</definedName>
    <definedName name="_1444LCFA1_5_1">NA()</definedName>
    <definedName name="_1448LCFA10_25_1">NA()</definedName>
    <definedName name="_1449LCFA10_26_1">NA()</definedName>
    <definedName name="_144CCCA1_37_1_1">NA()</definedName>
    <definedName name="_145__FDSAUDITLINK__" localSheetId="6" hidden="1">{"fdsup://IBCentral/FAT Viewer?action=UPDATE&amp;creator=factset&amp;DOC_NAME=fat:reuters_annual_source_window.fat&amp;display_string=Audit&amp;DYN_ARGS=TRUE&amp;VAR:ID1=549343&amp;VAR:RCODE=DSTT&amp;VAR:SDATE=20081299&amp;VAR:FREQ=Y&amp;VAR:RELITEM=LOCAL&amp;VAR:CURRENCY=&amp;VAR:CURRSOURCE=EXSHARE&amp;","VAR:NATFREQ=ANNUAL&amp;VAR:RFIELD=FINALIZED&amp;VAR:DB_TYPE=&amp;VAR:UNITS=M&amp;window=popup&amp;width=450&amp;height=300&amp;START_MAXIMIZED=FALSE"}</definedName>
    <definedName name="_145__FDSAUDITLINK__" localSheetId="4" hidden="1">{"fdsup://IBCentral/FAT Viewer?action=UPDATE&amp;creator=factset&amp;DOC_NAME=fat:reuters_annual_source_window.fat&amp;display_string=Audit&amp;DYN_ARGS=TRUE&amp;VAR:ID1=549343&amp;VAR:RCODE=DSTT&amp;VAR:SDATE=20081299&amp;VAR:FREQ=Y&amp;VAR:RELITEM=LOCAL&amp;VAR:CURRENCY=&amp;VAR:CURRSOURCE=EXSHARE&amp;","VAR:NATFREQ=ANNUAL&amp;VAR:RFIELD=FINALIZED&amp;VAR:DB_TYPE=&amp;VAR:UNITS=M&amp;window=popup&amp;width=450&amp;height=300&amp;START_MAXIMIZED=FALSE"}</definedName>
    <definedName name="_145__FDSAUDITLINK__" localSheetId="5" hidden="1">{"fdsup://IBCentral/FAT Viewer?action=UPDATE&amp;creator=factset&amp;DOC_NAME=fat:reuters_annual_source_window.fat&amp;display_string=Audit&amp;DYN_ARGS=TRUE&amp;VAR:ID1=549343&amp;VAR:RCODE=DSTT&amp;VAR:SDATE=20081299&amp;VAR:FREQ=Y&amp;VAR:RELITEM=LOCAL&amp;VAR:CURRENCY=&amp;VAR:CURRSOURCE=EXSHARE&amp;","VAR:NATFREQ=ANNUAL&amp;VAR:RFIELD=FINALIZED&amp;VAR:DB_TYPE=&amp;VAR:UNITS=M&amp;window=popup&amp;width=450&amp;height=300&amp;START_MAXIMIZED=FALSE"}</definedName>
    <definedName name="_145__FDSAUDITLINK__" hidden="1">{"fdsup://IBCentral/FAT Viewer?action=UPDATE&amp;creator=factset&amp;DOC_NAME=fat:reuters_annual_source_window.fat&amp;display_string=Audit&amp;DYN_ARGS=TRUE&amp;VAR:ID1=549343&amp;VAR:RCODE=DSTT&amp;VAR:SDATE=20081299&amp;VAR:FREQ=Y&amp;VAR:RELITEM=LOCAL&amp;VAR:CURRENCY=&amp;VAR:CURRSOURCE=EXSHARE&amp;","VAR:NATFREQ=ANNUAL&amp;VAR:RFIELD=FINALIZED&amp;VAR:DB_TYPE=&amp;VAR:UNITS=M&amp;window=popup&amp;width=450&amp;height=300&amp;START_MAXIMIZED=FALSE"}</definedName>
    <definedName name="_1450LCFA10_27_1">NA()</definedName>
    <definedName name="_1451LCFA10_28_1">NA()</definedName>
    <definedName name="_1452LCFA10_29_1">NA()</definedName>
    <definedName name="_1453LCFA10_30_1">NA()</definedName>
    <definedName name="_1454LCFA10_31_1">NA()</definedName>
    <definedName name="_1455LCFA10_32_1">NA()</definedName>
    <definedName name="_1457LCFA10_33_1_1">NA()</definedName>
    <definedName name="_1459LCFA10_34_1_1">NA()</definedName>
    <definedName name="_146__FDSAUDITLINK__" localSheetId="6" hidden="1">{"fdsup://IBCentral/FAT Viewer?action=UPDATE&amp;creator=factset&amp;DOC_NAME=fat:reuters_annual_source_window.fat&amp;display_string=Audit&amp;DYN_ARGS=TRUE&amp;VAR:ID1=549343&amp;VAR:RCODE=DSTT&amp;VAR:SDATE=20071299&amp;VAR:FREQ=Y&amp;VAR:RELITEM=LOCAL&amp;VAR:CURRENCY=&amp;VAR:CURRSOURCE=EXSHARE&amp;","VAR:NATFREQ=ANNUAL&amp;VAR:RFIELD=FINALIZED&amp;VAR:DB_TYPE=&amp;VAR:UNITS=M&amp;window=popup&amp;width=450&amp;height=300&amp;START_MAXIMIZED=FALSE"}</definedName>
    <definedName name="_146__FDSAUDITLINK__" localSheetId="4" hidden="1">{"fdsup://IBCentral/FAT Viewer?action=UPDATE&amp;creator=factset&amp;DOC_NAME=fat:reuters_annual_source_window.fat&amp;display_string=Audit&amp;DYN_ARGS=TRUE&amp;VAR:ID1=549343&amp;VAR:RCODE=DSTT&amp;VAR:SDATE=20071299&amp;VAR:FREQ=Y&amp;VAR:RELITEM=LOCAL&amp;VAR:CURRENCY=&amp;VAR:CURRSOURCE=EXSHARE&amp;","VAR:NATFREQ=ANNUAL&amp;VAR:RFIELD=FINALIZED&amp;VAR:DB_TYPE=&amp;VAR:UNITS=M&amp;window=popup&amp;width=450&amp;height=300&amp;START_MAXIMIZED=FALSE"}</definedName>
    <definedName name="_146__FDSAUDITLINK__" localSheetId="5" hidden="1">{"fdsup://IBCentral/FAT Viewer?action=UPDATE&amp;creator=factset&amp;DOC_NAME=fat:reuters_annual_source_window.fat&amp;display_string=Audit&amp;DYN_ARGS=TRUE&amp;VAR:ID1=549343&amp;VAR:RCODE=DSTT&amp;VAR:SDATE=20071299&amp;VAR:FREQ=Y&amp;VAR:RELITEM=LOCAL&amp;VAR:CURRENCY=&amp;VAR:CURRSOURCE=EXSHARE&amp;","VAR:NATFREQ=ANNUAL&amp;VAR:RFIELD=FINALIZED&amp;VAR:DB_TYPE=&amp;VAR:UNITS=M&amp;window=popup&amp;width=450&amp;height=300&amp;START_MAXIMIZED=FALSE"}</definedName>
    <definedName name="_146__FDSAUDITLINK__" hidden="1">{"fdsup://IBCentral/FAT Viewer?action=UPDATE&amp;creator=factset&amp;DOC_NAME=fat:reuters_annual_source_window.fat&amp;display_string=Audit&amp;DYN_ARGS=TRUE&amp;VAR:ID1=549343&amp;VAR:RCODE=DSTT&amp;VAR:SDATE=20071299&amp;VAR:FREQ=Y&amp;VAR:RELITEM=LOCAL&amp;VAR:CURRENCY=&amp;VAR:CURRSOURCE=EXSHARE&amp;","VAR:NATFREQ=ANNUAL&amp;VAR:RFIELD=FINALIZED&amp;VAR:DB_TYPE=&amp;VAR:UNITS=M&amp;window=popup&amp;width=450&amp;height=300&amp;START_MAXIMIZED=FALSE"}</definedName>
    <definedName name="_1461LCFA10_35_1_1">NA()</definedName>
    <definedName name="_1463LCFA10_36_1_1">NA()</definedName>
    <definedName name="_1465LCFA10_37_1_1">NA()</definedName>
    <definedName name="_1467LCFA10_38_1_1">NA()</definedName>
    <definedName name="_1469LCFA10_4_1">NA()</definedName>
    <definedName name="_146CCCA1_38_1_1">NA()</definedName>
    <definedName name="_147__FDSAUDITLINK__" localSheetId="6" hidden="1">{"fdsup://IBCentral/FAT Viewer?action=UPDATE&amp;creator=factset&amp;DOC_NAME=fat:reuters_annual_source_window.fat&amp;display_string=Audit&amp;DYN_ARGS=TRUE&amp;VAR:ID1=549343&amp;VAR:RCODE=DSTT&amp;VAR:SDATE=20061299&amp;VAR:FREQ=Y&amp;VAR:RELITEM=LOCAL&amp;VAR:CURRENCY=&amp;VAR:CURRSOURCE=EXSHARE&amp;","VAR:NATFREQ=ANNUAL&amp;VAR:RFIELD=FINALIZED&amp;VAR:DB_TYPE=&amp;VAR:UNITS=M&amp;window=popup&amp;width=450&amp;height=300&amp;START_MAXIMIZED=FALSE"}</definedName>
    <definedName name="_147__FDSAUDITLINK__" localSheetId="4" hidden="1">{"fdsup://IBCentral/FAT Viewer?action=UPDATE&amp;creator=factset&amp;DOC_NAME=fat:reuters_annual_source_window.fat&amp;display_string=Audit&amp;DYN_ARGS=TRUE&amp;VAR:ID1=549343&amp;VAR:RCODE=DSTT&amp;VAR:SDATE=20061299&amp;VAR:FREQ=Y&amp;VAR:RELITEM=LOCAL&amp;VAR:CURRENCY=&amp;VAR:CURRSOURCE=EXSHARE&amp;","VAR:NATFREQ=ANNUAL&amp;VAR:RFIELD=FINALIZED&amp;VAR:DB_TYPE=&amp;VAR:UNITS=M&amp;window=popup&amp;width=450&amp;height=300&amp;START_MAXIMIZED=FALSE"}</definedName>
    <definedName name="_147__FDSAUDITLINK__" localSheetId="5" hidden="1">{"fdsup://IBCentral/FAT Viewer?action=UPDATE&amp;creator=factset&amp;DOC_NAME=fat:reuters_annual_source_window.fat&amp;display_string=Audit&amp;DYN_ARGS=TRUE&amp;VAR:ID1=549343&amp;VAR:RCODE=DSTT&amp;VAR:SDATE=20061299&amp;VAR:FREQ=Y&amp;VAR:RELITEM=LOCAL&amp;VAR:CURRENCY=&amp;VAR:CURRSOURCE=EXSHARE&amp;","VAR:NATFREQ=ANNUAL&amp;VAR:RFIELD=FINALIZED&amp;VAR:DB_TYPE=&amp;VAR:UNITS=M&amp;window=popup&amp;width=450&amp;height=300&amp;START_MAXIMIZED=FALSE"}</definedName>
    <definedName name="_147__FDSAUDITLINK__" hidden="1">{"fdsup://IBCentral/FAT Viewer?action=UPDATE&amp;creator=factset&amp;DOC_NAME=fat:reuters_annual_source_window.fat&amp;display_string=Audit&amp;DYN_ARGS=TRUE&amp;VAR:ID1=549343&amp;VAR:RCODE=DSTT&amp;VAR:SDATE=20061299&amp;VAR:FREQ=Y&amp;VAR:RELITEM=LOCAL&amp;VAR:CURRENCY=&amp;VAR:CURRSOURCE=EXSHARE&amp;","VAR:NATFREQ=ANNUAL&amp;VAR:RFIELD=FINALIZED&amp;VAR:DB_TYPE=&amp;VAR:UNITS=M&amp;window=popup&amp;width=450&amp;height=300&amp;START_MAXIMIZED=FALSE"}</definedName>
    <definedName name="_1470LCFA10_5_1">NA()</definedName>
    <definedName name="_1474LCFA11_25_1">NA()</definedName>
    <definedName name="_1475LCFA11_26_1">NA()</definedName>
    <definedName name="_1476LCFA11_27_1">NA()</definedName>
    <definedName name="_1477LCFA11_28_1">NA()</definedName>
    <definedName name="_1478LCFA11_29_1">NA()</definedName>
    <definedName name="_1479LCFA11_30_1">NA()</definedName>
    <definedName name="_148__FDSAUDITLINK__" localSheetId="6" hidden="1">{"fdsup://IBCentral/FAT Viewer?action=UPDATE&amp;creator=factset&amp;DOC_NAME=fat:reuters_annual_source_window.fat&amp;display_string=Audit&amp;DYN_ARGS=TRUE&amp;VAR:ID1=549343&amp;VAR:RCODE=DSTT&amp;VAR:SDATE=20051299&amp;VAR:FREQ=Y&amp;VAR:RELITEM=LOCAL&amp;VAR:CURRENCY=&amp;VAR:CURRSOURCE=EXSHARE&amp;","VAR:NATFREQ=ANNUAL&amp;VAR:RFIELD=FINALIZED&amp;VAR:DB_TYPE=&amp;VAR:UNITS=M&amp;window=popup&amp;width=450&amp;height=300&amp;START_MAXIMIZED=FALSE"}</definedName>
    <definedName name="_148__FDSAUDITLINK__" localSheetId="4" hidden="1">{"fdsup://IBCentral/FAT Viewer?action=UPDATE&amp;creator=factset&amp;DOC_NAME=fat:reuters_annual_source_window.fat&amp;display_string=Audit&amp;DYN_ARGS=TRUE&amp;VAR:ID1=549343&amp;VAR:RCODE=DSTT&amp;VAR:SDATE=20051299&amp;VAR:FREQ=Y&amp;VAR:RELITEM=LOCAL&amp;VAR:CURRENCY=&amp;VAR:CURRSOURCE=EXSHARE&amp;","VAR:NATFREQ=ANNUAL&amp;VAR:RFIELD=FINALIZED&amp;VAR:DB_TYPE=&amp;VAR:UNITS=M&amp;window=popup&amp;width=450&amp;height=300&amp;START_MAXIMIZED=FALSE"}</definedName>
    <definedName name="_148__FDSAUDITLINK__" localSheetId="5" hidden="1">{"fdsup://IBCentral/FAT Viewer?action=UPDATE&amp;creator=factset&amp;DOC_NAME=fat:reuters_annual_source_window.fat&amp;display_string=Audit&amp;DYN_ARGS=TRUE&amp;VAR:ID1=549343&amp;VAR:RCODE=DSTT&amp;VAR:SDATE=20051299&amp;VAR:FREQ=Y&amp;VAR:RELITEM=LOCAL&amp;VAR:CURRENCY=&amp;VAR:CURRSOURCE=EXSHARE&amp;","VAR:NATFREQ=ANNUAL&amp;VAR:RFIELD=FINALIZED&amp;VAR:DB_TYPE=&amp;VAR:UNITS=M&amp;window=popup&amp;width=450&amp;height=300&amp;START_MAXIMIZED=FALSE"}</definedName>
    <definedName name="_148__FDSAUDITLINK__" hidden="1">{"fdsup://IBCentral/FAT Viewer?action=UPDATE&amp;creator=factset&amp;DOC_NAME=fat:reuters_annual_source_window.fat&amp;display_string=Audit&amp;DYN_ARGS=TRUE&amp;VAR:ID1=549343&amp;VAR:RCODE=DSTT&amp;VAR:SDATE=20051299&amp;VAR:FREQ=Y&amp;VAR:RELITEM=LOCAL&amp;VAR:CURRENCY=&amp;VAR:CURRSOURCE=EXSHARE&amp;","VAR:NATFREQ=ANNUAL&amp;VAR:RFIELD=FINALIZED&amp;VAR:DB_TYPE=&amp;VAR:UNITS=M&amp;window=popup&amp;width=450&amp;height=300&amp;START_MAXIMIZED=FALSE"}</definedName>
    <definedName name="_1480LCFA11_31_1">NA()</definedName>
    <definedName name="_1481LCFA11_32_1">NA()</definedName>
    <definedName name="_1483LCFA11_33_1_1">NA()</definedName>
    <definedName name="_1485LCFA11_34_1_1">NA()</definedName>
    <definedName name="_1487LCFA11_35_1_1">NA()</definedName>
    <definedName name="_1489LCFA11_36_1_1">NA()</definedName>
    <definedName name="_148CCCA1_4_1">NA()</definedName>
    <definedName name="_149__FDSAUDITLINK__" localSheetId="6"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49__FDSAUDITLINK__" localSheetId="4"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49__FDSAUDITLINK__" localSheetId="5"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49__FDSAUDITLINK__"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491LCFA11_37_1_1">NA()</definedName>
    <definedName name="_1493LCFA11_38_1_1">NA()</definedName>
    <definedName name="_1495LCFA11_4_1">NA()</definedName>
    <definedName name="_1496LCFA11_5_1">NA()</definedName>
    <definedName name="_149CCCA1_5_1">NA()</definedName>
    <definedName name="_15__123Graph_CSS6_B" hidden="1">#REF!</definedName>
    <definedName name="_15__FDSAUDITLINK__" localSheetId="6" hidden="1">{"fdsup://IBCentral/FAT Viewer?action=UPDATE&amp;creator=factset&amp;DOC_NAME=fat:reuters_annual_source_window.fat&amp;display_string=Audit&amp;DYN_ARGS=TRUE&amp;VAR:ID1=483410&amp;VAR:RCODE=DSTT&amp;VAR:SDATE=20061299&amp;VAR:FREQ=Y&amp;VAR:RELITEM=LOCAL&amp;VAR:CURRENCY=&amp;VAR:CURRSOURCE=EXSHARE&amp;","VAR:NATFREQ=ANNUAL&amp;VAR:RFIELD=FINALIZED&amp;VAR:DB_TYPE=&amp;VAR:UNITS=M&amp;window=popup&amp;width=450&amp;height=300&amp;START_MAXIMIZED=FALSE"}</definedName>
    <definedName name="_15__FDSAUDITLINK__" localSheetId="4" hidden="1">{"fdsup://IBCentral/FAT Viewer?action=UPDATE&amp;creator=factset&amp;DOC_NAME=fat:reuters_annual_source_window.fat&amp;display_string=Audit&amp;DYN_ARGS=TRUE&amp;VAR:ID1=483410&amp;VAR:RCODE=DSTT&amp;VAR:SDATE=20061299&amp;VAR:FREQ=Y&amp;VAR:RELITEM=LOCAL&amp;VAR:CURRENCY=&amp;VAR:CURRSOURCE=EXSHARE&amp;","VAR:NATFREQ=ANNUAL&amp;VAR:RFIELD=FINALIZED&amp;VAR:DB_TYPE=&amp;VAR:UNITS=M&amp;window=popup&amp;width=450&amp;height=300&amp;START_MAXIMIZED=FALSE"}</definedName>
    <definedName name="_15__FDSAUDITLINK__" localSheetId="5" hidden="1">{"fdsup://IBCentral/FAT Viewer?action=UPDATE&amp;creator=factset&amp;DOC_NAME=fat:reuters_annual_source_window.fat&amp;display_string=Audit&amp;DYN_ARGS=TRUE&amp;VAR:ID1=483410&amp;VAR:RCODE=DSTT&amp;VAR:SDATE=20061299&amp;VAR:FREQ=Y&amp;VAR:RELITEM=LOCAL&amp;VAR:CURRENCY=&amp;VAR:CURRSOURCE=EXSHARE&amp;","VAR:NATFREQ=ANNUAL&amp;VAR:RFIELD=FINALIZED&amp;VAR:DB_TYPE=&amp;VAR:UNITS=M&amp;window=popup&amp;width=450&amp;height=300&amp;START_MAXIMIZED=FALSE"}</definedName>
    <definedName name="_15__FDSAUDITLINK__" hidden="1">{"fdsup://IBCentral/FAT Viewer?action=UPDATE&amp;creator=factset&amp;DOC_NAME=fat:reuters_annual_source_window.fat&amp;display_string=Audit&amp;DYN_ARGS=TRUE&amp;VAR:ID1=483410&amp;VAR:RCODE=DSTT&amp;VAR:SDATE=20061299&amp;VAR:FREQ=Y&amp;VAR:RELITEM=LOCAL&amp;VAR:CURRENCY=&amp;VAR:CURRSOURCE=EXSHARE&amp;","VAR:NATFREQ=ANNUAL&amp;VAR:RFIELD=FINALIZED&amp;VAR:DB_TYPE=&amp;VAR:UNITS=M&amp;window=popup&amp;width=450&amp;height=300&amp;START_MAXIMIZED=FALSE"}</definedName>
    <definedName name="_150__FDSAUDITLINK__" localSheetId="6"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50__FDSAUDITLINK__" localSheetId="4"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50__FDSAUDITLINK__" localSheetId="5"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50__FDSAUDITLINK__"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500LCFA15_25_1">NA()</definedName>
    <definedName name="_1501LCFA15_26_1">NA()</definedName>
    <definedName name="_1502LCFA15_27_1">NA()</definedName>
    <definedName name="_1503LCFA15_28_1">NA()</definedName>
    <definedName name="_1504LCFA15_29_1">NA()</definedName>
    <definedName name="_1505LCFA15_30_1">NA()</definedName>
    <definedName name="_1506LCFA15_31_1">NA()</definedName>
    <definedName name="_1507LCFA15_32_1">NA()</definedName>
    <definedName name="_1509LCFA15_33_1_1">NA()</definedName>
    <definedName name="_151__FDSAUDITLINK__" localSheetId="6"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51__FDSAUDITLINK__" localSheetId="4"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51__FDSAUDITLINK__" localSheetId="5"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51__FDSAUDITLINK__"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511LCFA15_34_1_1">NA()</definedName>
    <definedName name="_1513LCFA15_35_1_1">NA()</definedName>
    <definedName name="_1515LCFA15_36_1_1">NA()</definedName>
    <definedName name="_1517LCFA15_37_1_1">NA()</definedName>
    <definedName name="_1519LCFA15_38_1_1">NA()</definedName>
    <definedName name="_152__FDSAUDITLINK__" localSheetId="6"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52__FDSAUDITLINK__" localSheetId="4"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52__FDSAUDITLINK__" localSheetId="5"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52__FDSAUDITLINK__"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521LCFA15_4_1">NA()</definedName>
    <definedName name="_1522LCFA15_5_1">NA()</definedName>
    <definedName name="_1526LCFA16_25_1">NA()</definedName>
    <definedName name="_1527LCFA16_26_1">NA()</definedName>
    <definedName name="_1528LCFA16_27_1">NA()</definedName>
    <definedName name="_1529LCFA16_28_1">NA()</definedName>
    <definedName name="_153__FDSAUDITLINK__" localSheetId="6" hidden="1">{"fdsup://IBCentral/FAT Viewer?action=UPDATE&amp;creator=factset&amp;DOC_NAME=fat:reuters_annual_source_window.fat&amp;display_string=Audit&amp;DYN_ARGS=TRUE&amp;VAR:ID1=475531&amp;VAR:RCODE=DSTT&amp;VAR:SDATE=20051299&amp;VAR:FREQ=Y&amp;VAR:RELITEM=LOCAL&amp;VAR:CURRENCY=&amp;VAR:CURRSOURCE=EXSHARE&amp;","VAR:NATFREQ=ANNUAL&amp;VAR:RFIELD=FINALIZED&amp;VAR:DB_TYPE=&amp;VAR:UNITS=M&amp;window=popup&amp;width=450&amp;height=300&amp;START_MAXIMIZED=FALSE"}</definedName>
    <definedName name="_153__FDSAUDITLINK__" localSheetId="4" hidden="1">{"fdsup://IBCentral/FAT Viewer?action=UPDATE&amp;creator=factset&amp;DOC_NAME=fat:reuters_annual_source_window.fat&amp;display_string=Audit&amp;DYN_ARGS=TRUE&amp;VAR:ID1=475531&amp;VAR:RCODE=DSTT&amp;VAR:SDATE=20051299&amp;VAR:FREQ=Y&amp;VAR:RELITEM=LOCAL&amp;VAR:CURRENCY=&amp;VAR:CURRSOURCE=EXSHARE&amp;","VAR:NATFREQ=ANNUAL&amp;VAR:RFIELD=FINALIZED&amp;VAR:DB_TYPE=&amp;VAR:UNITS=M&amp;window=popup&amp;width=450&amp;height=300&amp;START_MAXIMIZED=FALSE"}</definedName>
    <definedName name="_153__FDSAUDITLINK__" localSheetId="5" hidden="1">{"fdsup://IBCentral/FAT Viewer?action=UPDATE&amp;creator=factset&amp;DOC_NAME=fat:reuters_annual_source_window.fat&amp;display_string=Audit&amp;DYN_ARGS=TRUE&amp;VAR:ID1=475531&amp;VAR:RCODE=DSTT&amp;VAR:SDATE=20051299&amp;VAR:FREQ=Y&amp;VAR:RELITEM=LOCAL&amp;VAR:CURRENCY=&amp;VAR:CURRSOURCE=EXSHARE&amp;","VAR:NATFREQ=ANNUAL&amp;VAR:RFIELD=FINALIZED&amp;VAR:DB_TYPE=&amp;VAR:UNITS=M&amp;window=popup&amp;width=450&amp;height=300&amp;START_MAXIMIZED=FALSE"}</definedName>
    <definedName name="_153__FDSAUDITLINK__" hidden="1">{"fdsup://IBCentral/FAT Viewer?action=UPDATE&amp;creator=factset&amp;DOC_NAME=fat:reuters_annual_source_window.fat&amp;display_string=Audit&amp;DYN_ARGS=TRUE&amp;VAR:ID1=475531&amp;VAR:RCODE=DSTT&amp;VAR:SDATE=20051299&amp;VAR:FREQ=Y&amp;VAR:RELITEM=LOCAL&amp;VAR:CURRENCY=&amp;VAR:CURRSOURCE=EXSHARE&amp;","VAR:NATFREQ=ANNUAL&amp;VAR:RFIELD=FINALIZED&amp;VAR:DB_TYPE=&amp;VAR:UNITS=M&amp;window=popup&amp;width=450&amp;height=300&amp;START_MAXIMIZED=FALSE"}</definedName>
    <definedName name="_1530LCFA16_29_1">NA()</definedName>
    <definedName name="_1531LCFA16_30_1">NA()</definedName>
    <definedName name="_1532LCFA16_31_1">NA()</definedName>
    <definedName name="_1533LCFA16_32_1">NA()</definedName>
    <definedName name="_1535LCFA16_33_1_1">NA()</definedName>
    <definedName name="_1537LCFA16_34_1_1">NA()</definedName>
    <definedName name="_1539LCFA16_35_1_1">NA()</definedName>
    <definedName name="_153CCCA2_25_1">NA()</definedName>
    <definedName name="_154__FDSAUDITLINK__" localSheetId="6"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54__FDSAUDITLINK__" localSheetId="4"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54__FDSAUDITLINK__" localSheetId="5"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54__FDSAUDITLINK__"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541LCFA16_36_1_1">NA()</definedName>
    <definedName name="_1543LCFA16_37_1_1">NA()</definedName>
    <definedName name="_1545LCFA16_38_1_1">NA()</definedName>
    <definedName name="_1547LCFA16_4_1">NA()</definedName>
    <definedName name="_1548LCFA16_5_1">NA()</definedName>
    <definedName name="_154CCCA2_26_1">NA()</definedName>
    <definedName name="_155__FDSAUDITLINK__" localSheetId="6"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55__FDSAUDITLINK__" localSheetId="4"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55__FDSAUDITLINK__" localSheetId="5"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55__FDSAUDITLINK__"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552LCFA17_25_1">NA()</definedName>
    <definedName name="_1553LCFA17_26_1">NA()</definedName>
    <definedName name="_1554LCFA17_27_1">NA()</definedName>
    <definedName name="_1555LCFA17_28_1">NA()</definedName>
    <definedName name="_1556LCFA17_29_1">NA()</definedName>
    <definedName name="_1557LCFA17_30_1">NA()</definedName>
    <definedName name="_1558LCFA17_31_1">NA()</definedName>
    <definedName name="_1559LCFA17_32_1">NA()</definedName>
    <definedName name="_155CCCA2_27_1">NA()</definedName>
    <definedName name="_156__FDSAUDITLINK__" localSheetId="6"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56__FDSAUDITLINK__" localSheetId="4"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56__FDSAUDITLINK__" localSheetId="5"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56__FDSAUDITLINK__"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561LCFA17_33_1_1">NA()</definedName>
    <definedName name="_1563LCFA17_34_1_1">NA()</definedName>
    <definedName name="_1565LCFA17_35_1_1">NA()</definedName>
    <definedName name="_1567LCFA17_36_1_1">NA()</definedName>
    <definedName name="_1569LCFA17_37_1_1">NA()</definedName>
    <definedName name="_156CCCA2_28_1">NA()</definedName>
    <definedName name="_157__FDSAUDITLINK__" localSheetId="6"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57__FDSAUDITLINK__" localSheetId="4"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57__FDSAUDITLINK__" localSheetId="5"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57__FDSAUDITLINK__"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571LCFA17_38_1_1">NA()</definedName>
    <definedName name="_1573LCFA17_4_1">NA()</definedName>
    <definedName name="_1574LCFA17_5_1">NA()</definedName>
    <definedName name="_1578LCFA2_25_1">NA()</definedName>
    <definedName name="_1579LCFA2_26_1">NA()</definedName>
    <definedName name="_157CCCA2_29_1">NA()</definedName>
    <definedName name="_158__FDSAUDITLINK__" localSheetId="6" hidden="1">{"fdsup://IBCentral/FAT Viewer?action=UPDATE&amp;creator=factset&amp;DOC_NAME=fat:reuters_annual_source_window.fat&amp;display_string=Audit&amp;DYN_ARGS=TRUE&amp;VAR:ID1=475531&amp;VAR:RCODE=DSTT&amp;VAR:SDATE=20101299&amp;VAR:FREQ=Y&amp;VAR:RELITEM=LOCAL&amp;VAR:CURRENCY=&amp;VAR:CURRSOURCE=EXSHARE&amp;","VAR:NATFREQ=ANNUAL&amp;VAR:RFIELD=FINALIZED&amp;VAR:DB_TYPE=&amp;VAR:UNITS=M&amp;window=popup&amp;width=450&amp;height=300&amp;START_MAXIMIZED=FALSE"}</definedName>
    <definedName name="_158__FDSAUDITLINK__" localSheetId="4" hidden="1">{"fdsup://IBCentral/FAT Viewer?action=UPDATE&amp;creator=factset&amp;DOC_NAME=fat:reuters_annual_source_window.fat&amp;display_string=Audit&amp;DYN_ARGS=TRUE&amp;VAR:ID1=475531&amp;VAR:RCODE=DSTT&amp;VAR:SDATE=20101299&amp;VAR:FREQ=Y&amp;VAR:RELITEM=LOCAL&amp;VAR:CURRENCY=&amp;VAR:CURRSOURCE=EXSHARE&amp;","VAR:NATFREQ=ANNUAL&amp;VAR:RFIELD=FINALIZED&amp;VAR:DB_TYPE=&amp;VAR:UNITS=M&amp;window=popup&amp;width=450&amp;height=300&amp;START_MAXIMIZED=FALSE"}</definedName>
    <definedName name="_158__FDSAUDITLINK__" localSheetId="5" hidden="1">{"fdsup://IBCentral/FAT Viewer?action=UPDATE&amp;creator=factset&amp;DOC_NAME=fat:reuters_annual_source_window.fat&amp;display_string=Audit&amp;DYN_ARGS=TRUE&amp;VAR:ID1=475531&amp;VAR:RCODE=DSTT&amp;VAR:SDATE=20101299&amp;VAR:FREQ=Y&amp;VAR:RELITEM=LOCAL&amp;VAR:CURRENCY=&amp;VAR:CURRSOURCE=EXSHARE&amp;","VAR:NATFREQ=ANNUAL&amp;VAR:RFIELD=FINALIZED&amp;VAR:DB_TYPE=&amp;VAR:UNITS=M&amp;window=popup&amp;width=450&amp;height=300&amp;START_MAXIMIZED=FALSE"}</definedName>
    <definedName name="_158__FDSAUDITLINK__" hidden="1">{"fdsup://IBCentral/FAT Viewer?action=UPDATE&amp;creator=factset&amp;DOC_NAME=fat:reuters_annual_source_window.fat&amp;display_string=Audit&amp;DYN_ARGS=TRUE&amp;VAR:ID1=475531&amp;VAR:RCODE=DSTT&amp;VAR:SDATE=20101299&amp;VAR:FREQ=Y&amp;VAR:RELITEM=LOCAL&amp;VAR:CURRENCY=&amp;VAR:CURRSOURCE=EXSHARE&amp;","VAR:NATFREQ=ANNUAL&amp;VAR:RFIELD=FINALIZED&amp;VAR:DB_TYPE=&amp;VAR:UNITS=M&amp;window=popup&amp;width=450&amp;height=300&amp;START_MAXIMIZED=FALSE"}</definedName>
    <definedName name="_1580LCFA2_27_1">NA()</definedName>
    <definedName name="_1581LCFA2_28_1">NA()</definedName>
    <definedName name="_1582LCFA2_29_1">NA()</definedName>
    <definedName name="_1583LCFA2_30_1">NA()</definedName>
    <definedName name="_1584LCFA2_31_1">NA()</definedName>
    <definedName name="_1585LCFA2_32_1">NA()</definedName>
    <definedName name="_1587LCFA2_33_1_1">NA()</definedName>
    <definedName name="_1589LCFA2_34_1_1">NA()</definedName>
    <definedName name="_158CCCA2_30_1">NA()</definedName>
    <definedName name="_159__FDSAUDITLINK__" localSheetId="6" hidden="1">{"fdsup://IBCentral/FAT Viewer?action=UPDATE&amp;creator=factset&amp;DOC_NAME=fat:reuters_annual_source_window.fat&amp;display_string=Audit&amp;DYN_ARGS=TRUE&amp;VAR:ID1=475531&amp;VAR:RCODE=DSTT&amp;VAR:SDATE=20101299&amp;VAR:FREQ=Y&amp;VAR:RELITEM=LOCAL&amp;VAR:CURRENCY=&amp;VAR:CURRSOURCE=EXSHARE&amp;","VAR:NATFREQ=ANNUAL&amp;VAR:RFIELD=FINALIZED&amp;VAR:DB_TYPE=&amp;VAR:UNITS=M&amp;window=popup&amp;width=450&amp;height=300&amp;START_MAXIMIZED=FALSE"}</definedName>
    <definedName name="_159__FDSAUDITLINK__" localSheetId="4" hidden="1">{"fdsup://IBCentral/FAT Viewer?action=UPDATE&amp;creator=factset&amp;DOC_NAME=fat:reuters_annual_source_window.fat&amp;display_string=Audit&amp;DYN_ARGS=TRUE&amp;VAR:ID1=475531&amp;VAR:RCODE=DSTT&amp;VAR:SDATE=20101299&amp;VAR:FREQ=Y&amp;VAR:RELITEM=LOCAL&amp;VAR:CURRENCY=&amp;VAR:CURRSOURCE=EXSHARE&amp;","VAR:NATFREQ=ANNUAL&amp;VAR:RFIELD=FINALIZED&amp;VAR:DB_TYPE=&amp;VAR:UNITS=M&amp;window=popup&amp;width=450&amp;height=300&amp;START_MAXIMIZED=FALSE"}</definedName>
    <definedName name="_159__FDSAUDITLINK__" localSheetId="5" hidden="1">{"fdsup://IBCentral/FAT Viewer?action=UPDATE&amp;creator=factset&amp;DOC_NAME=fat:reuters_annual_source_window.fat&amp;display_string=Audit&amp;DYN_ARGS=TRUE&amp;VAR:ID1=475531&amp;VAR:RCODE=DSTT&amp;VAR:SDATE=20101299&amp;VAR:FREQ=Y&amp;VAR:RELITEM=LOCAL&amp;VAR:CURRENCY=&amp;VAR:CURRSOURCE=EXSHARE&amp;","VAR:NATFREQ=ANNUAL&amp;VAR:RFIELD=FINALIZED&amp;VAR:DB_TYPE=&amp;VAR:UNITS=M&amp;window=popup&amp;width=450&amp;height=300&amp;START_MAXIMIZED=FALSE"}</definedName>
    <definedName name="_159__FDSAUDITLINK__" hidden="1">{"fdsup://IBCentral/FAT Viewer?action=UPDATE&amp;creator=factset&amp;DOC_NAME=fat:reuters_annual_source_window.fat&amp;display_string=Audit&amp;DYN_ARGS=TRUE&amp;VAR:ID1=475531&amp;VAR:RCODE=DSTT&amp;VAR:SDATE=20101299&amp;VAR:FREQ=Y&amp;VAR:RELITEM=LOCAL&amp;VAR:CURRENCY=&amp;VAR:CURRSOURCE=EXSHARE&amp;","VAR:NATFREQ=ANNUAL&amp;VAR:RFIELD=FINALIZED&amp;VAR:DB_TYPE=&amp;VAR:UNITS=M&amp;window=popup&amp;width=450&amp;height=300&amp;START_MAXIMIZED=FALSE"}</definedName>
    <definedName name="_1591LCFA2_35_1_1">NA()</definedName>
    <definedName name="_1593LCFA2_36_1_1">NA()</definedName>
    <definedName name="_1595LCFA2_37_1_1">NA()</definedName>
    <definedName name="_1597LCFA2_38_1_1">NA()</definedName>
    <definedName name="_1599LCFA2_4_1">NA()</definedName>
    <definedName name="_159CCCA2_31_1">NA()</definedName>
    <definedName name="_16__123Graph_BSS6_A" hidden="1">#REF!</definedName>
    <definedName name="_16__123Graph_CSS7_A" hidden="1">#REF!</definedName>
    <definedName name="_16__FDSAUDITLINK__" localSheetId="6" hidden="1">{"fdsup://IBCentral/FAT Viewer?action=UPDATE&amp;creator=factset&amp;DOC_NAME=fat:reuters_annual_source_window.fat&amp;display_string=Audit&amp;DYN_ARGS=TRUE&amp;VAR:ID1=483410&amp;VAR:RCODE=DSTT&amp;VAR:SDATE=20051299&amp;VAR:FREQ=Y&amp;VAR:RELITEM=LOCAL&amp;VAR:CURRENCY=&amp;VAR:CURRSOURCE=EXSHARE&amp;","VAR:NATFREQ=ANNUAL&amp;VAR:RFIELD=FINALIZED&amp;VAR:DB_TYPE=&amp;VAR:UNITS=M&amp;window=popup&amp;width=450&amp;height=300&amp;START_MAXIMIZED=FALSE"}</definedName>
    <definedName name="_16__FDSAUDITLINK__" localSheetId="4" hidden="1">{"fdsup://IBCentral/FAT Viewer?action=UPDATE&amp;creator=factset&amp;DOC_NAME=fat:reuters_annual_source_window.fat&amp;display_string=Audit&amp;DYN_ARGS=TRUE&amp;VAR:ID1=483410&amp;VAR:RCODE=DSTT&amp;VAR:SDATE=20051299&amp;VAR:FREQ=Y&amp;VAR:RELITEM=LOCAL&amp;VAR:CURRENCY=&amp;VAR:CURRSOURCE=EXSHARE&amp;","VAR:NATFREQ=ANNUAL&amp;VAR:RFIELD=FINALIZED&amp;VAR:DB_TYPE=&amp;VAR:UNITS=M&amp;window=popup&amp;width=450&amp;height=300&amp;START_MAXIMIZED=FALSE"}</definedName>
    <definedName name="_16__FDSAUDITLINK__" localSheetId="5" hidden="1">{"fdsup://IBCentral/FAT Viewer?action=UPDATE&amp;creator=factset&amp;DOC_NAME=fat:reuters_annual_source_window.fat&amp;display_string=Audit&amp;DYN_ARGS=TRUE&amp;VAR:ID1=483410&amp;VAR:RCODE=DSTT&amp;VAR:SDATE=20051299&amp;VAR:FREQ=Y&amp;VAR:RELITEM=LOCAL&amp;VAR:CURRENCY=&amp;VAR:CURRSOURCE=EXSHARE&amp;","VAR:NATFREQ=ANNUAL&amp;VAR:RFIELD=FINALIZED&amp;VAR:DB_TYPE=&amp;VAR:UNITS=M&amp;window=popup&amp;width=450&amp;height=300&amp;START_MAXIMIZED=FALSE"}</definedName>
    <definedName name="_16__FDSAUDITLINK__" hidden="1">{"fdsup://IBCentral/FAT Viewer?action=UPDATE&amp;creator=factset&amp;DOC_NAME=fat:reuters_annual_source_window.fat&amp;display_string=Audit&amp;DYN_ARGS=TRUE&amp;VAR:ID1=483410&amp;VAR:RCODE=DSTT&amp;VAR:SDATE=20051299&amp;VAR:FREQ=Y&amp;VAR:RELITEM=LOCAL&amp;VAR:CURRENCY=&amp;VAR:CURRSOURCE=EXSHARE&amp;","VAR:NATFREQ=ANNUAL&amp;VAR:RFIELD=FINALIZED&amp;VAR:DB_TYPE=&amp;VAR:UNITS=M&amp;window=popup&amp;width=450&amp;height=300&amp;START_MAXIMIZED=FALSE"}</definedName>
    <definedName name="_160__FDSAUDITLINK__" localSheetId="6"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60__FDSAUDITLINK__" localSheetId="4"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60__FDSAUDITLINK__" localSheetId="5"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60__FDSAUDITLINK__" hidden="1">{"fdsup://IBCentral/FAT Viewer?action=UPDATE&amp;creator=factset&amp;DOC_NAME=fat:reuters_annual_source_window.fat&amp;display_string=Audit&amp;DYN_ARGS=TRUE&amp;VAR:ID1=475531&amp;VAR:RCODE=DSTT&amp;VAR:SDATE=20091299&amp;VAR:FREQ=Y&amp;VAR:RELITEM=LOCAL&amp;VAR:CURRENCY=&amp;VAR:CURRSOURCE=EXSHARE&amp;","VAR:NATFREQ=ANNUAL&amp;VAR:RFIELD=FINALIZED&amp;VAR:DB_TYPE=&amp;VAR:UNITS=M&amp;window=popup&amp;width=450&amp;height=300&amp;START_MAXIMIZED=FALSE"}</definedName>
    <definedName name="_1600LCFA2_5_1">NA()</definedName>
    <definedName name="_1604LCFA3_25_1">NA()</definedName>
    <definedName name="_1605LCFA3_26_1">NA()</definedName>
    <definedName name="_1606LCFA3_27_1">NA()</definedName>
    <definedName name="_1607LCFA3_28_1">NA()</definedName>
    <definedName name="_1608LCFA3_29_1">NA()</definedName>
    <definedName name="_1609LCFA3_30_1">NA()</definedName>
    <definedName name="_160CCCA2_32_1">NA()</definedName>
    <definedName name="_161__FDSAUDITLINK__" localSheetId="6"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61__FDSAUDITLINK__" localSheetId="4"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61__FDSAUDITLINK__" localSheetId="5"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61__FDSAUDITLINK__" hidden="1">{"fdsup://IBCentral/FAT Viewer?action=UPDATE&amp;creator=factset&amp;DOC_NAME=fat:reuters_annual_source_window.fat&amp;display_string=Audit&amp;DYN_ARGS=TRUE&amp;VAR:ID1=475531&amp;VAR:RCODE=DSTT&amp;VAR:SDATE=20081299&amp;VAR:FREQ=Y&amp;VAR:RELITEM=LOCAL&amp;VAR:CURRENCY=&amp;VAR:CURRSOURCE=EXSHARE&amp;","VAR:NATFREQ=ANNUAL&amp;VAR:RFIELD=FINALIZED&amp;VAR:DB_TYPE=&amp;VAR:UNITS=M&amp;window=popup&amp;width=450&amp;height=300&amp;START_MAXIMIZED=FALSE"}</definedName>
    <definedName name="_1610LCFA3_31_1">NA()</definedName>
    <definedName name="_1611LCFA3_32_1">NA()</definedName>
    <definedName name="_1613LCFA3_33_1_1">NA()</definedName>
    <definedName name="_1615LCFA3_34_1_1">NA()</definedName>
    <definedName name="_1617LCFA3_35_1_1">NA()</definedName>
    <definedName name="_1619LCFA3_36_1_1">NA()</definedName>
    <definedName name="_162__FDSAUDITLINK__" localSheetId="6"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62__FDSAUDITLINK__" localSheetId="4"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62__FDSAUDITLINK__" localSheetId="5"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62__FDSAUDITLINK__" hidden="1">{"fdsup://IBCentral/FAT Viewer?action=UPDATE&amp;creator=factset&amp;DOC_NAME=fat:reuters_annual_source_window.fat&amp;display_string=Audit&amp;DYN_ARGS=TRUE&amp;VAR:ID1=475531&amp;VAR:RCODE=DSTT&amp;VAR:SDATE=20071299&amp;VAR:FREQ=Y&amp;VAR:RELITEM=LOCAL&amp;VAR:CURRENCY=&amp;VAR:CURRSOURCE=EXSHARE&amp;","VAR:NATFREQ=ANNUAL&amp;VAR:RFIELD=FINALIZED&amp;VAR:DB_TYPE=&amp;VAR:UNITS=M&amp;window=popup&amp;width=450&amp;height=300&amp;START_MAXIMIZED=FALSE"}</definedName>
    <definedName name="_1621LCFA3_37_1_1">NA()</definedName>
    <definedName name="_1623LCFA3_38_1_1">NA()</definedName>
    <definedName name="_1625LCFA3_4_1">NA()</definedName>
    <definedName name="_1626LCFA3_5_1">NA()</definedName>
    <definedName name="_162CCCA2_33_1_1">NA()</definedName>
    <definedName name="_163__FDSAUDITLINK__" localSheetId="6"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63__FDSAUDITLINK__" localSheetId="4"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63__FDSAUDITLINK__" localSheetId="5"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63__FDSAUDITLINK__" hidden="1">{"fdsup://IBCentral/FAT Viewer?action=UPDATE&amp;creator=factset&amp;DOC_NAME=fat:reuters_annual_source_window.fat&amp;display_string=Audit&amp;DYN_ARGS=TRUE&amp;VAR:ID1=475531&amp;VAR:RCODE=DSTT&amp;VAR:SDATE=20061299&amp;VAR:FREQ=Y&amp;VAR:RELITEM=LOCAL&amp;VAR:CURRENCY=&amp;VAR:CURRSOURCE=EXSHARE&amp;","VAR:NATFREQ=ANNUAL&amp;VAR:RFIELD=FINALIZED&amp;VAR:DB_TYPE=&amp;VAR:UNITS=M&amp;window=popup&amp;width=450&amp;height=300&amp;START_MAXIMIZED=FALSE"}</definedName>
    <definedName name="_1630LCFA4_25_1">NA()</definedName>
    <definedName name="_1631LCFA4_26_1">NA()</definedName>
    <definedName name="_1632LCFA4_27_1">NA()</definedName>
    <definedName name="_1633LCFA4_28_1">NA()</definedName>
    <definedName name="_1634LCFA4_29_1">NA()</definedName>
    <definedName name="_1635LCFA4_30_1">NA()</definedName>
    <definedName name="_1636LCFA4_31_1">NA()</definedName>
    <definedName name="_1637LCFA4_32_1">NA()</definedName>
    <definedName name="_1639LCFA4_33_1_1">NA()</definedName>
    <definedName name="_164__FDSAUDITLINK__" localSheetId="6" hidden="1">{"fdsup://IBCentral/FAT Viewer?action=UPDATE&amp;creator=factset&amp;DOC_NAME=fat:reuters_annual_source_window.fat&amp;display_string=Audit&amp;DYN_ARGS=TRUE&amp;VAR:ID1=048354&amp;VAR:RCODE=DSTT&amp;VAR:SDATE=20100399&amp;VAR:FREQ=Y&amp;VAR:RELITEM=EUR&amp;VAR:CURRENCY=&amp;VAR:CURRSOURCE=EXSHARE&amp;VA","R:NATFREQ=ANNUAL&amp;VAR:RFIELD=FINALIZED&amp;VAR:DB_TYPE=&amp;VAR:UNITS=M&amp;window=popup&amp;width=450&amp;height=300&amp;START_MAXIMIZED=FALSE"}</definedName>
    <definedName name="_164__FDSAUDITLINK__" localSheetId="4" hidden="1">{"fdsup://IBCentral/FAT Viewer?action=UPDATE&amp;creator=factset&amp;DOC_NAME=fat:reuters_annual_source_window.fat&amp;display_string=Audit&amp;DYN_ARGS=TRUE&amp;VAR:ID1=048354&amp;VAR:RCODE=DSTT&amp;VAR:SDATE=20100399&amp;VAR:FREQ=Y&amp;VAR:RELITEM=EUR&amp;VAR:CURRENCY=&amp;VAR:CURRSOURCE=EXSHARE&amp;VA","R:NATFREQ=ANNUAL&amp;VAR:RFIELD=FINALIZED&amp;VAR:DB_TYPE=&amp;VAR:UNITS=M&amp;window=popup&amp;width=450&amp;height=300&amp;START_MAXIMIZED=FALSE"}</definedName>
    <definedName name="_164__FDSAUDITLINK__" localSheetId="5" hidden="1">{"fdsup://IBCentral/FAT Viewer?action=UPDATE&amp;creator=factset&amp;DOC_NAME=fat:reuters_annual_source_window.fat&amp;display_string=Audit&amp;DYN_ARGS=TRUE&amp;VAR:ID1=048354&amp;VAR:RCODE=DSTT&amp;VAR:SDATE=20100399&amp;VAR:FREQ=Y&amp;VAR:RELITEM=EUR&amp;VAR:CURRENCY=&amp;VAR:CURRSOURCE=EXSHARE&amp;VA","R:NATFREQ=ANNUAL&amp;VAR:RFIELD=FINALIZED&amp;VAR:DB_TYPE=&amp;VAR:UNITS=M&amp;window=popup&amp;width=450&amp;height=300&amp;START_MAXIMIZED=FALSE"}</definedName>
    <definedName name="_164__FDSAUDITLINK__" hidden="1">{"fdsup://IBCentral/FAT Viewer?action=UPDATE&amp;creator=factset&amp;DOC_NAME=fat:reuters_annual_source_window.fat&amp;display_string=Audit&amp;DYN_ARGS=TRUE&amp;VAR:ID1=048354&amp;VAR:RCODE=DSTT&amp;VAR:SDATE=20100399&amp;VAR:FREQ=Y&amp;VAR:RELITEM=EUR&amp;VAR:CURRENCY=&amp;VAR:CURRSOURCE=EXSHARE&amp;VA","R:NATFREQ=ANNUAL&amp;VAR:RFIELD=FINALIZED&amp;VAR:DB_TYPE=&amp;VAR:UNITS=M&amp;window=popup&amp;width=450&amp;height=300&amp;START_MAXIMIZED=FALSE"}</definedName>
    <definedName name="_1641LCFA4_34_1_1">NA()</definedName>
    <definedName name="_1643LCFA4_35_1_1">NA()</definedName>
    <definedName name="_1645LCFA4_36_1_1">NA()</definedName>
    <definedName name="_1647LCFA4_37_1_1">NA()</definedName>
    <definedName name="_1649LCFA4_38_1_1">NA()</definedName>
    <definedName name="_164CCCA2_34_1_1">NA()</definedName>
    <definedName name="_165__FDSAUDITLINK__" localSheetId="6" hidden="1">{"fdsup://IBCentral/FAT Viewer?action=UPDATE&amp;creator=factset&amp;DOC_NAME=fat:reuters_annual_source_window.fat&amp;display_string=Audit&amp;DYN_ARGS=TRUE&amp;VAR:ID1=048354&amp;VAR:RCODE=DSTT&amp;VAR:SDATE=20090399&amp;VAR:FREQ=Y&amp;VAR:RELITEM=EUR&amp;VAR:CURRENCY=&amp;VAR:CURRSOURCE=EXSHARE&amp;VA","R:NATFREQ=ANNUAL&amp;VAR:RFIELD=FINALIZED&amp;VAR:DB_TYPE=&amp;VAR:UNITS=M&amp;window=popup&amp;width=450&amp;height=300&amp;START_MAXIMIZED=FALSE"}</definedName>
    <definedName name="_165__FDSAUDITLINK__" localSheetId="4" hidden="1">{"fdsup://IBCentral/FAT Viewer?action=UPDATE&amp;creator=factset&amp;DOC_NAME=fat:reuters_annual_source_window.fat&amp;display_string=Audit&amp;DYN_ARGS=TRUE&amp;VAR:ID1=048354&amp;VAR:RCODE=DSTT&amp;VAR:SDATE=20090399&amp;VAR:FREQ=Y&amp;VAR:RELITEM=EUR&amp;VAR:CURRENCY=&amp;VAR:CURRSOURCE=EXSHARE&amp;VA","R:NATFREQ=ANNUAL&amp;VAR:RFIELD=FINALIZED&amp;VAR:DB_TYPE=&amp;VAR:UNITS=M&amp;window=popup&amp;width=450&amp;height=300&amp;START_MAXIMIZED=FALSE"}</definedName>
    <definedName name="_165__FDSAUDITLINK__" localSheetId="5" hidden="1">{"fdsup://IBCentral/FAT Viewer?action=UPDATE&amp;creator=factset&amp;DOC_NAME=fat:reuters_annual_source_window.fat&amp;display_string=Audit&amp;DYN_ARGS=TRUE&amp;VAR:ID1=048354&amp;VAR:RCODE=DSTT&amp;VAR:SDATE=20090399&amp;VAR:FREQ=Y&amp;VAR:RELITEM=EUR&amp;VAR:CURRENCY=&amp;VAR:CURRSOURCE=EXSHARE&amp;VA","R:NATFREQ=ANNUAL&amp;VAR:RFIELD=FINALIZED&amp;VAR:DB_TYPE=&amp;VAR:UNITS=M&amp;window=popup&amp;width=450&amp;height=300&amp;START_MAXIMIZED=FALSE"}</definedName>
    <definedName name="_165__FDSAUDITLINK__" hidden="1">{"fdsup://IBCentral/FAT Viewer?action=UPDATE&amp;creator=factset&amp;DOC_NAME=fat:reuters_annual_source_window.fat&amp;display_string=Audit&amp;DYN_ARGS=TRUE&amp;VAR:ID1=048354&amp;VAR:RCODE=DSTT&amp;VAR:SDATE=20090399&amp;VAR:FREQ=Y&amp;VAR:RELITEM=EUR&amp;VAR:CURRENCY=&amp;VAR:CURRSOURCE=EXSHARE&amp;VA","R:NATFREQ=ANNUAL&amp;VAR:RFIELD=FINALIZED&amp;VAR:DB_TYPE=&amp;VAR:UNITS=M&amp;window=popup&amp;width=450&amp;height=300&amp;START_MAXIMIZED=FALSE"}</definedName>
    <definedName name="_1651LCFA4_4_1">NA()</definedName>
    <definedName name="_1652LCFA4_5_1">NA()</definedName>
    <definedName name="_1656LCFA5_25_1">NA()</definedName>
    <definedName name="_1657LCFA5_26_1">NA()</definedName>
    <definedName name="_1658LCFA5_27_1">NA()</definedName>
    <definedName name="_1659LCFA5_28_1">NA()</definedName>
    <definedName name="_166__FDSAUDITLINK__" localSheetId="6" hidden="1">{"fdsup://IBCentral/FAT Viewer?action=UPDATE&amp;creator=factset&amp;DOC_NAME=fat:reuters_annual_source_window.fat&amp;display_string=Audit&amp;DYN_ARGS=TRUE&amp;VAR:ID1=048354&amp;VAR:RCODE=DSTT&amp;VAR:SDATE=20080399&amp;VAR:FREQ=Y&amp;VAR:RELITEM=EUR&amp;VAR:CURRENCY=&amp;VAR:CURRSOURCE=EXSHARE&amp;VA","R:NATFREQ=ANNUAL&amp;VAR:RFIELD=FINALIZED&amp;VAR:DB_TYPE=&amp;VAR:UNITS=M&amp;window=popup&amp;width=450&amp;height=300&amp;START_MAXIMIZED=FALSE"}</definedName>
    <definedName name="_166__FDSAUDITLINK__" localSheetId="4" hidden="1">{"fdsup://IBCentral/FAT Viewer?action=UPDATE&amp;creator=factset&amp;DOC_NAME=fat:reuters_annual_source_window.fat&amp;display_string=Audit&amp;DYN_ARGS=TRUE&amp;VAR:ID1=048354&amp;VAR:RCODE=DSTT&amp;VAR:SDATE=20080399&amp;VAR:FREQ=Y&amp;VAR:RELITEM=EUR&amp;VAR:CURRENCY=&amp;VAR:CURRSOURCE=EXSHARE&amp;VA","R:NATFREQ=ANNUAL&amp;VAR:RFIELD=FINALIZED&amp;VAR:DB_TYPE=&amp;VAR:UNITS=M&amp;window=popup&amp;width=450&amp;height=300&amp;START_MAXIMIZED=FALSE"}</definedName>
    <definedName name="_166__FDSAUDITLINK__" localSheetId="5" hidden="1">{"fdsup://IBCentral/FAT Viewer?action=UPDATE&amp;creator=factset&amp;DOC_NAME=fat:reuters_annual_source_window.fat&amp;display_string=Audit&amp;DYN_ARGS=TRUE&amp;VAR:ID1=048354&amp;VAR:RCODE=DSTT&amp;VAR:SDATE=20080399&amp;VAR:FREQ=Y&amp;VAR:RELITEM=EUR&amp;VAR:CURRENCY=&amp;VAR:CURRSOURCE=EXSHARE&amp;VA","R:NATFREQ=ANNUAL&amp;VAR:RFIELD=FINALIZED&amp;VAR:DB_TYPE=&amp;VAR:UNITS=M&amp;window=popup&amp;width=450&amp;height=300&amp;START_MAXIMIZED=FALSE"}</definedName>
    <definedName name="_166__FDSAUDITLINK__" hidden="1">{"fdsup://IBCentral/FAT Viewer?action=UPDATE&amp;creator=factset&amp;DOC_NAME=fat:reuters_annual_source_window.fat&amp;display_string=Audit&amp;DYN_ARGS=TRUE&amp;VAR:ID1=048354&amp;VAR:RCODE=DSTT&amp;VAR:SDATE=20080399&amp;VAR:FREQ=Y&amp;VAR:RELITEM=EUR&amp;VAR:CURRENCY=&amp;VAR:CURRSOURCE=EXSHARE&amp;VA","R:NATFREQ=ANNUAL&amp;VAR:RFIELD=FINALIZED&amp;VAR:DB_TYPE=&amp;VAR:UNITS=M&amp;window=popup&amp;width=450&amp;height=300&amp;START_MAXIMIZED=FALSE"}</definedName>
    <definedName name="_1660LCFA5_29_1">NA()</definedName>
    <definedName name="_1661LCFA5_30_1">NA()</definedName>
    <definedName name="_1662LCFA5_31_1">NA()</definedName>
    <definedName name="_1663LCFA5_32_1">NA()</definedName>
    <definedName name="_1665LCFA5_33_1_1">NA()</definedName>
    <definedName name="_1667LCFA5_34_1_1">NA()</definedName>
    <definedName name="_1669LCFA5_35_1_1">NA()</definedName>
    <definedName name="_166CCCA2_35_1_1">NA()</definedName>
    <definedName name="_167__FDSAUDITLINK__" localSheetId="6" hidden="1">{"fdsup://IBCentral/FAT Viewer?action=UPDATE&amp;creator=factset&amp;DOC_NAME=fat:reuters_annual_source_window.fat&amp;display_string=Audit&amp;DYN_ARGS=TRUE&amp;VAR:ID1=048354&amp;VAR:RCODE=DSTT&amp;VAR:SDATE=20070399&amp;VAR:FREQ=Y&amp;VAR:RELITEM=EUR&amp;VAR:CURRENCY=&amp;VAR:CURRSOURCE=EXSHARE&amp;VA","R:NATFREQ=ANNUAL&amp;VAR:RFIELD=FINALIZED&amp;VAR:DB_TYPE=&amp;VAR:UNITS=M&amp;window=popup&amp;width=450&amp;height=300&amp;START_MAXIMIZED=FALSE"}</definedName>
    <definedName name="_167__FDSAUDITLINK__" localSheetId="4" hidden="1">{"fdsup://IBCentral/FAT Viewer?action=UPDATE&amp;creator=factset&amp;DOC_NAME=fat:reuters_annual_source_window.fat&amp;display_string=Audit&amp;DYN_ARGS=TRUE&amp;VAR:ID1=048354&amp;VAR:RCODE=DSTT&amp;VAR:SDATE=20070399&amp;VAR:FREQ=Y&amp;VAR:RELITEM=EUR&amp;VAR:CURRENCY=&amp;VAR:CURRSOURCE=EXSHARE&amp;VA","R:NATFREQ=ANNUAL&amp;VAR:RFIELD=FINALIZED&amp;VAR:DB_TYPE=&amp;VAR:UNITS=M&amp;window=popup&amp;width=450&amp;height=300&amp;START_MAXIMIZED=FALSE"}</definedName>
    <definedName name="_167__FDSAUDITLINK__" localSheetId="5" hidden="1">{"fdsup://IBCentral/FAT Viewer?action=UPDATE&amp;creator=factset&amp;DOC_NAME=fat:reuters_annual_source_window.fat&amp;display_string=Audit&amp;DYN_ARGS=TRUE&amp;VAR:ID1=048354&amp;VAR:RCODE=DSTT&amp;VAR:SDATE=20070399&amp;VAR:FREQ=Y&amp;VAR:RELITEM=EUR&amp;VAR:CURRENCY=&amp;VAR:CURRSOURCE=EXSHARE&amp;VA","R:NATFREQ=ANNUAL&amp;VAR:RFIELD=FINALIZED&amp;VAR:DB_TYPE=&amp;VAR:UNITS=M&amp;window=popup&amp;width=450&amp;height=300&amp;START_MAXIMIZED=FALSE"}</definedName>
    <definedName name="_167__FDSAUDITLINK__" hidden="1">{"fdsup://IBCentral/FAT Viewer?action=UPDATE&amp;creator=factset&amp;DOC_NAME=fat:reuters_annual_source_window.fat&amp;display_string=Audit&amp;DYN_ARGS=TRUE&amp;VAR:ID1=048354&amp;VAR:RCODE=DSTT&amp;VAR:SDATE=20070399&amp;VAR:FREQ=Y&amp;VAR:RELITEM=EUR&amp;VAR:CURRENCY=&amp;VAR:CURRSOURCE=EXSHARE&amp;VA","R:NATFREQ=ANNUAL&amp;VAR:RFIELD=FINALIZED&amp;VAR:DB_TYPE=&amp;VAR:UNITS=M&amp;window=popup&amp;width=450&amp;height=300&amp;START_MAXIMIZED=FALSE"}</definedName>
    <definedName name="_1671LCFA5_36_1_1">NA()</definedName>
    <definedName name="_1673LCFA5_37_1_1">NA()</definedName>
    <definedName name="_1675LCFA5_38_1_1">NA()</definedName>
    <definedName name="_1677LCFA5_4_1">NA()</definedName>
    <definedName name="_1678LCFA5_5_1">NA()</definedName>
    <definedName name="_168__FDSAUDITLINK__" localSheetId="6" hidden="1">{"fdsup://IBCentral/FAT Viewer?action=UPDATE&amp;creator=factset&amp;DOC_NAME=fat:reuters_annual_source_window.fat&amp;display_string=Audit&amp;DYN_ARGS=TRUE&amp;VAR:ID1=048354&amp;VAR:RCODE=DSTT&amp;VAR:SDATE=20100399&amp;VAR:FREQ=Y&amp;VAR:RELITEM=GBP&amp;VAR:CURRENCY=&amp;VAR:CURRSOURCE=EXSHARE&amp;VA","R:NATFREQ=ANNUAL&amp;VAR:RFIELD=FINALIZED&amp;VAR:DB_TYPE=&amp;VAR:UNITS=M&amp;window=popup&amp;width=450&amp;height=300&amp;START_MAXIMIZED=FALSE"}</definedName>
    <definedName name="_168__FDSAUDITLINK__" localSheetId="4" hidden="1">{"fdsup://IBCentral/FAT Viewer?action=UPDATE&amp;creator=factset&amp;DOC_NAME=fat:reuters_annual_source_window.fat&amp;display_string=Audit&amp;DYN_ARGS=TRUE&amp;VAR:ID1=048354&amp;VAR:RCODE=DSTT&amp;VAR:SDATE=20100399&amp;VAR:FREQ=Y&amp;VAR:RELITEM=GBP&amp;VAR:CURRENCY=&amp;VAR:CURRSOURCE=EXSHARE&amp;VA","R:NATFREQ=ANNUAL&amp;VAR:RFIELD=FINALIZED&amp;VAR:DB_TYPE=&amp;VAR:UNITS=M&amp;window=popup&amp;width=450&amp;height=300&amp;START_MAXIMIZED=FALSE"}</definedName>
    <definedName name="_168__FDSAUDITLINK__" localSheetId="5" hidden="1">{"fdsup://IBCentral/FAT Viewer?action=UPDATE&amp;creator=factset&amp;DOC_NAME=fat:reuters_annual_source_window.fat&amp;display_string=Audit&amp;DYN_ARGS=TRUE&amp;VAR:ID1=048354&amp;VAR:RCODE=DSTT&amp;VAR:SDATE=20100399&amp;VAR:FREQ=Y&amp;VAR:RELITEM=GBP&amp;VAR:CURRENCY=&amp;VAR:CURRSOURCE=EXSHARE&amp;VA","R:NATFREQ=ANNUAL&amp;VAR:RFIELD=FINALIZED&amp;VAR:DB_TYPE=&amp;VAR:UNITS=M&amp;window=popup&amp;width=450&amp;height=300&amp;START_MAXIMIZED=FALSE"}</definedName>
    <definedName name="_168__FDSAUDITLINK__" hidden="1">{"fdsup://IBCentral/FAT Viewer?action=UPDATE&amp;creator=factset&amp;DOC_NAME=fat:reuters_annual_source_window.fat&amp;display_string=Audit&amp;DYN_ARGS=TRUE&amp;VAR:ID1=048354&amp;VAR:RCODE=DSTT&amp;VAR:SDATE=20100399&amp;VAR:FREQ=Y&amp;VAR:RELITEM=GBP&amp;VAR:CURRENCY=&amp;VAR:CURRSOURCE=EXSHARE&amp;VA","R:NATFREQ=ANNUAL&amp;VAR:RFIELD=FINALIZED&amp;VAR:DB_TYPE=&amp;VAR:UNITS=M&amp;window=popup&amp;width=450&amp;height=300&amp;START_MAXIMIZED=FALSE"}</definedName>
    <definedName name="_1682LCFA6_25_1">NA()</definedName>
    <definedName name="_1683LCFA6_26_1">NA()</definedName>
    <definedName name="_1684LCFA6_27_1">NA()</definedName>
    <definedName name="_1685LCFA6_28_1">NA()</definedName>
    <definedName name="_1686LCFA6_29_1">NA()</definedName>
    <definedName name="_1687LCFA6_30_1">NA()</definedName>
    <definedName name="_1688LCFA6_31_1">NA()</definedName>
    <definedName name="_1689LCFA6_32_1">NA()</definedName>
    <definedName name="_168CCCA2_36_1_1">NA()</definedName>
    <definedName name="_169__FDSAUDITLINK__" localSheetId="6" hidden="1">{"fdsup://IBCentral/FAT Viewer?action=UPDATE&amp;creator=factset&amp;DOC_NAME=fat:reuters_annual_source_window.fat&amp;display_string=Audit&amp;DYN_ARGS=TRUE&amp;VAR:ID1=048354&amp;VAR:RCODE=DSTT&amp;VAR:SDATE=20090399&amp;VAR:FREQ=Y&amp;VAR:RELITEM=GBP&amp;VAR:CURRENCY=&amp;VAR:CURRSOURCE=EXSHARE&amp;VA","R:NATFREQ=ANNUAL&amp;VAR:RFIELD=FINALIZED&amp;VAR:DB_TYPE=&amp;VAR:UNITS=M&amp;window=popup&amp;width=450&amp;height=300&amp;START_MAXIMIZED=FALSE"}</definedName>
    <definedName name="_169__FDSAUDITLINK__" localSheetId="4" hidden="1">{"fdsup://IBCentral/FAT Viewer?action=UPDATE&amp;creator=factset&amp;DOC_NAME=fat:reuters_annual_source_window.fat&amp;display_string=Audit&amp;DYN_ARGS=TRUE&amp;VAR:ID1=048354&amp;VAR:RCODE=DSTT&amp;VAR:SDATE=20090399&amp;VAR:FREQ=Y&amp;VAR:RELITEM=GBP&amp;VAR:CURRENCY=&amp;VAR:CURRSOURCE=EXSHARE&amp;VA","R:NATFREQ=ANNUAL&amp;VAR:RFIELD=FINALIZED&amp;VAR:DB_TYPE=&amp;VAR:UNITS=M&amp;window=popup&amp;width=450&amp;height=300&amp;START_MAXIMIZED=FALSE"}</definedName>
    <definedName name="_169__FDSAUDITLINK__" localSheetId="5" hidden="1">{"fdsup://IBCentral/FAT Viewer?action=UPDATE&amp;creator=factset&amp;DOC_NAME=fat:reuters_annual_source_window.fat&amp;display_string=Audit&amp;DYN_ARGS=TRUE&amp;VAR:ID1=048354&amp;VAR:RCODE=DSTT&amp;VAR:SDATE=20090399&amp;VAR:FREQ=Y&amp;VAR:RELITEM=GBP&amp;VAR:CURRENCY=&amp;VAR:CURRSOURCE=EXSHARE&amp;VA","R:NATFREQ=ANNUAL&amp;VAR:RFIELD=FINALIZED&amp;VAR:DB_TYPE=&amp;VAR:UNITS=M&amp;window=popup&amp;width=450&amp;height=300&amp;START_MAXIMIZED=FALSE"}</definedName>
    <definedName name="_169__FDSAUDITLINK__" hidden="1">{"fdsup://IBCentral/FAT Viewer?action=UPDATE&amp;creator=factset&amp;DOC_NAME=fat:reuters_annual_source_window.fat&amp;display_string=Audit&amp;DYN_ARGS=TRUE&amp;VAR:ID1=048354&amp;VAR:RCODE=DSTT&amp;VAR:SDATE=20090399&amp;VAR:FREQ=Y&amp;VAR:RELITEM=GBP&amp;VAR:CURRENCY=&amp;VAR:CURRSOURCE=EXSHARE&amp;VA","R:NATFREQ=ANNUAL&amp;VAR:RFIELD=FINALIZED&amp;VAR:DB_TYPE=&amp;VAR:UNITS=M&amp;window=popup&amp;width=450&amp;height=300&amp;START_MAXIMIZED=FALSE"}</definedName>
    <definedName name="_1691LCFA6_33_1_1">NA()</definedName>
    <definedName name="_1693LCFA6_34_1_1">NA()</definedName>
    <definedName name="_1695LCFA6_35_1_1">NA()</definedName>
    <definedName name="_1697LCFA6_36_1_1">NA()</definedName>
    <definedName name="_1699LCFA6_37_1_1">NA()</definedName>
    <definedName name="_17__123Graph_DINVAR_A" hidden="1">#REF!</definedName>
    <definedName name="_17__FDSAUDITLINK__" localSheetId="6"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17__FDSAUDITLINK__" localSheetId="4"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17__FDSAUDITLINK__" localSheetId="5"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17__FDSAUDITLINK__"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170__FDSAUDITLINK__" localSheetId="6" hidden="1">{"fdsup://IBCentral/FAT Viewer?action=UPDATE&amp;creator=factset&amp;DOC_NAME=fat:reuters_annual_source_window.fat&amp;display_string=Audit&amp;DYN_ARGS=TRUE&amp;VAR:ID1=048354&amp;VAR:RCODE=DSTT&amp;VAR:SDATE=20080399&amp;VAR:FREQ=Y&amp;VAR:RELITEM=GBP&amp;VAR:CURRENCY=&amp;VAR:CURRSOURCE=EXSHARE&amp;VA","R:NATFREQ=ANNUAL&amp;VAR:RFIELD=FINALIZED&amp;VAR:DB_TYPE=&amp;VAR:UNITS=M&amp;window=popup&amp;width=450&amp;height=300&amp;START_MAXIMIZED=FALSE"}</definedName>
    <definedName name="_170__FDSAUDITLINK__" localSheetId="4" hidden="1">{"fdsup://IBCentral/FAT Viewer?action=UPDATE&amp;creator=factset&amp;DOC_NAME=fat:reuters_annual_source_window.fat&amp;display_string=Audit&amp;DYN_ARGS=TRUE&amp;VAR:ID1=048354&amp;VAR:RCODE=DSTT&amp;VAR:SDATE=20080399&amp;VAR:FREQ=Y&amp;VAR:RELITEM=GBP&amp;VAR:CURRENCY=&amp;VAR:CURRSOURCE=EXSHARE&amp;VA","R:NATFREQ=ANNUAL&amp;VAR:RFIELD=FINALIZED&amp;VAR:DB_TYPE=&amp;VAR:UNITS=M&amp;window=popup&amp;width=450&amp;height=300&amp;START_MAXIMIZED=FALSE"}</definedName>
    <definedName name="_170__FDSAUDITLINK__" localSheetId="5" hidden="1">{"fdsup://IBCentral/FAT Viewer?action=UPDATE&amp;creator=factset&amp;DOC_NAME=fat:reuters_annual_source_window.fat&amp;display_string=Audit&amp;DYN_ARGS=TRUE&amp;VAR:ID1=048354&amp;VAR:RCODE=DSTT&amp;VAR:SDATE=20080399&amp;VAR:FREQ=Y&amp;VAR:RELITEM=GBP&amp;VAR:CURRENCY=&amp;VAR:CURRSOURCE=EXSHARE&amp;VA","R:NATFREQ=ANNUAL&amp;VAR:RFIELD=FINALIZED&amp;VAR:DB_TYPE=&amp;VAR:UNITS=M&amp;window=popup&amp;width=450&amp;height=300&amp;START_MAXIMIZED=FALSE"}</definedName>
    <definedName name="_170__FDSAUDITLINK__" hidden="1">{"fdsup://IBCentral/FAT Viewer?action=UPDATE&amp;creator=factset&amp;DOC_NAME=fat:reuters_annual_source_window.fat&amp;display_string=Audit&amp;DYN_ARGS=TRUE&amp;VAR:ID1=048354&amp;VAR:RCODE=DSTT&amp;VAR:SDATE=20080399&amp;VAR:FREQ=Y&amp;VAR:RELITEM=GBP&amp;VAR:CURRENCY=&amp;VAR:CURRSOURCE=EXSHARE&amp;VA","R:NATFREQ=ANNUAL&amp;VAR:RFIELD=FINALIZED&amp;VAR:DB_TYPE=&amp;VAR:UNITS=M&amp;window=popup&amp;width=450&amp;height=300&amp;START_MAXIMIZED=FALSE"}</definedName>
    <definedName name="_1701LCFA6_38_1_1">NA()</definedName>
    <definedName name="_1703LCFA6_4_1">NA()</definedName>
    <definedName name="_1704LCFA6_5_1">NA()</definedName>
    <definedName name="_1708LCFA7_25_1">NA()</definedName>
    <definedName name="_1709LCFA7_26_1">NA()</definedName>
    <definedName name="_170CCCA2_37_1_1">NA()</definedName>
    <definedName name="_171__FDSAUDITLINK__" localSheetId="6" hidden="1">{"fdsup://IBCentral/FAT Viewer?action=UPDATE&amp;creator=factset&amp;DOC_NAME=fat:reuters_annual_source_window.fat&amp;display_string=Audit&amp;DYN_ARGS=TRUE&amp;VAR:ID1=048354&amp;VAR:RCODE=DSTT&amp;VAR:SDATE=20070399&amp;VAR:FREQ=Y&amp;VAR:RELITEM=GBP&amp;VAR:CURRENCY=&amp;VAR:CURRSOURCE=EXSHARE&amp;VA","R:NATFREQ=ANNUAL&amp;VAR:RFIELD=FINALIZED&amp;VAR:DB_TYPE=&amp;VAR:UNITS=M&amp;window=popup&amp;width=450&amp;height=300&amp;START_MAXIMIZED=FALSE"}</definedName>
    <definedName name="_171__FDSAUDITLINK__" localSheetId="4" hidden="1">{"fdsup://IBCentral/FAT Viewer?action=UPDATE&amp;creator=factset&amp;DOC_NAME=fat:reuters_annual_source_window.fat&amp;display_string=Audit&amp;DYN_ARGS=TRUE&amp;VAR:ID1=048354&amp;VAR:RCODE=DSTT&amp;VAR:SDATE=20070399&amp;VAR:FREQ=Y&amp;VAR:RELITEM=GBP&amp;VAR:CURRENCY=&amp;VAR:CURRSOURCE=EXSHARE&amp;VA","R:NATFREQ=ANNUAL&amp;VAR:RFIELD=FINALIZED&amp;VAR:DB_TYPE=&amp;VAR:UNITS=M&amp;window=popup&amp;width=450&amp;height=300&amp;START_MAXIMIZED=FALSE"}</definedName>
    <definedName name="_171__FDSAUDITLINK__" localSheetId="5" hidden="1">{"fdsup://IBCentral/FAT Viewer?action=UPDATE&amp;creator=factset&amp;DOC_NAME=fat:reuters_annual_source_window.fat&amp;display_string=Audit&amp;DYN_ARGS=TRUE&amp;VAR:ID1=048354&amp;VAR:RCODE=DSTT&amp;VAR:SDATE=20070399&amp;VAR:FREQ=Y&amp;VAR:RELITEM=GBP&amp;VAR:CURRENCY=&amp;VAR:CURRSOURCE=EXSHARE&amp;VA","R:NATFREQ=ANNUAL&amp;VAR:RFIELD=FINALIZED&amp;VAR:DB_TYPE=&amp;VAR:UNITS=M&amp;window=popup&amp;width=450&amp;height=300&amp;START_MAXIMIZED=FALSE"}</definedName>
    <definedName name="_171__FDSAUDITLINK__" hidden="1">{"fdsup://IBCentral/FAT Viewer?action=UPDATE&amp;creator=factset&amp;DOC_NAME=fat:reuters_annual_source_window.fat&amp;display_string=Audit&amp;DYN_ARGS=TRUE&amp;VAR:ID1=048354&amp;VAR:RCODE=DSTT&amp;VAR:SDATE=20070399&amp;VAR:FREQ=Y&amp;VAR:RELITEM=GBP&amp;VAR:CURRENCY=&amp;VAR:CURRSOURCE=EXSHARE&amp;VA","R:NATFREQ=ANNUAL&amp;VAR:RFIELD=FINALIZED&amp;VAR:DB_TYPE=&amp;VAR:UNITS=M&amp;window=popup&amp;width=450&amp;height=300&amp;START_MAXIMIZED=FALSE"}</definedName>
    <definedName name="_1710LCFA7_27_1">NA()</definedName>
    <definedName name="_1711LCFA7_28_1">NA()</definedName>
    <definedName name="_1712LCFA7_29_1">NA()</definedName>
    <definedName name="_1713LCFA7_30_1">NA()</definedName>
    <definedName name="_1714LCFA7_31_1">NA()</definedName>
    <definedName name="_1715LCFA7_32_1">NA()</definedName>
    <definedName name="_1717LCFA7_33_1_1">NA()</definedName>
    <definedName name="_1719LCFA7_34_1_1">NA()</definedName>
    <definedName name="_172__FDSAUDITLINK__" localSheetId="6" hidden="1">{"fdsup://IBCentral/FAT Viewer?action=UPDATE&amp;creator=factset&amp;DOC_NAME=fat:reuters_annual_source_window.fat&amp;display_string=Audit&amp;DYN_ARGS=TRUE&amp;VAR:ID1=475531&amp;VAR:RCODE=DSTT&amp;VAR:SDATE=20101299&amp;VAR:FREQ=Y&amp;VAR:RELITEM=GBP&amp;VAR:CURRENCY=&amp;VAR:CURRSOURCE=EXSHARE&amp;VA","R:NATFREQ=ANNUAL&amp;VAR:RFIELD=FINALIZED&amp;VAR:DB_TYPE=&amp;VAR:UNITS=M&amp;window=popup&amp;width=450&amp;height=300&amp;START_MAXIMIZED=FALSE"}</definedName>
    <definedName name="_172__FDSAUDITLINK__" localSheetId="4" hidden="1">{"fdsup://IBCentral/FAT Viewer?action=UPDATE&amp;creator=factset&amp;DOC_NAME=fat:reuters_annual_source_window.fat&amp;display_string=Audit&amp;DYN_ARGS=TRUE&amp;VAR:ID1=475531&amp;VAR:RCODE=DSTT&amp;VAR:SDATE=20101299&amp;VAR:FREQ=Y&amp;VAR:RELITEM=GBP&amp;VAR:CURRENCY=&amp;VAR:CURRSOURCE=EXSHARE&amp;VA","R:NATFREQ=ANNUAL&amp;VAR:RFIELD=FINALIZED&amp;VAR:DB_TYPE=&amp;VAR:UNITS=M&amp;window=popup&amp;width=450&amp;height=300&amp;START_MAXIMIZED=FALSE"}</definedName>
    <definedName name="_172__FDSAUDITLINK__" localSheetId="5" hidden="1">{"fdsup://IBCentral/FAT Viewer?action=UPDATE&amp;creator=factset&amp;DOC_NAME=fat:reuters_annual_source_window.fat&amp;display_string=Audit&amp;DYN_ARGS=TRUE&amp;VAR:ID1=475531&amp;VAR:RCODE=DSTT&amp;VAR:SDATE=20101299&amp;VAR:FREQ=Y&amp;VAR:RELITEM=GBP&amp;VAR:CURRENCY=&amp;VAR:CURRSOURCE=EXSHARE&amp;VA","R:NATFREQ=ANNUAL&amp;VAR:RFIELD=FINALIZED&amp;VAR:DB_TYPE=&amp;VAR:UNITS=M&amp;window=popup&amp;width=450&amp;height=300&amp;START_MAXIMIZED=FALSE"}</definedName>
    <definedName name="_172__FDSAUDITLINK__" hidden="1">{"fdsup://IBCentral/FAT Viewer?action=UPDATE&amp;creator=factset&amp;DOC_NAME=fat:reuters_annual_source_window.fat&amp;display_string=Audit&amp;DYN_ARGS=TRUE&amp;VAR:ID1=475531&amp;VAR:RCODE=DSTT&amp;VAR:SDATE=20101299&amp;VAR:FREQ=Y&amp;VAR:RELITEM=GBP&amp;VAR:CURRENCY=&amp;VAR:CURRSOURCE=EXSHARE&amp;VA","R:NATFREQ=ANNUAL&amp;VAR:RFIELD=FINALIZED&amp;VAR:DB_TYPE=&amp;VAR:UNITS=M&amp;window=popup&amp;width=450&amp;height=300&amp;START_MAXIMIZED=FALSE"}</definedName>
    <definedName name="_1721LCFA7_35_1_1">NA()</definedName>
    <definedName name="_1723LCFA7_36_1_1">NA()</definedName>
    <definedName name="_1725LCFA7_37_1_1">NA()</definedName>
    <definedName name="_1727LCFA7_38_1_1">NA()</definedName>
    <definedName name="_1729LCFA7_4_1">NA()</definedName>
    <definedName name="_172CCCA2_38_1_1">NA()</definedName>
    <definedName name="_173__FDSAUDITLINK__" localSheetId="6" hidden="1">{"fdsup://IBCentral/FAT Viewer?action=UPDATE&amp;creator=factset&amp;DOC_NAME=fat:reuters_annual_source_window.fat&amp;display_string=Audit&amp;DYN_ARGS=TRUE&amp;VAR:ID1=475531&amp;VAR:RCODE=DSTT&amp;VAR:SDATE=20091299&amp;VAR:FREQ=Y&amp;VAR:RELITEM=GBP&amp;VAR:CURRENCY=&amp;VAR:CURRSOURCE=EXSHARE&amp;VA","R:NATFREQ=ANNUAL&amp;VAR:RFIELD=FINALIZED&amp;VAR:DB_TYPE=&amp;VAR:UNITS=M&amp;window=popup&amp;width=450&amp;height=300&amp;START_MAXIMIZED=FALSE"}</definedName>
    <definedName name="_173__FDSAUDITLINK__" localSheetId="4" hidden="1">{"fdsup://IBCentral/FAT Viewer?action=UPDATE&amp;creator=factset&amp;DOC_NAME=fat:reuters_annual_source_window.fat&amp;display_string=Audit&amp;DYN_ARGS=TRUE&amp;VAR:ID1=475531&amp;VAR:RCODE=DSTT&amp;VAR:SDATE=20091299&amp;VAR:FREQ=Y&amp;VAR:RELITEM=GBP&amp;VAR:CURRENCY=&amp;VAR:CURRSOURCE=EXSHARE&amp;VA","R:NATFREQ=ANNUAL&amp;VAR:RFIELD=FINALIZED&amp;VAR:DB_TYPE=&amp;VAR:UNITS=M&amp;window=popup&amp;width=450&amp;height=300&amp;START_MAXIMIZED=FALSE"}</definedName>
    <definedName name="_173__FDSAUDITLINK__" localSheetId="5" hidden="1">{"fdsup://IBCentral/FAT Viewer?action=UPDATE&amp;creator=factset&amp;DOC_NAME=fat:reuters_annual_source_window.fat&amp;display_string=Audit&amp;DYN_ARGS=TRUE&amp;VAR:ID1=475531&amp;VAR:RCODE=DSTT&amp;VAR:SDATE=20091299&amp;VAR:FREQ=Y&amp;VAR:RELITEM=GBP&amp;VAR:CURRENCY=&amp;VAR:CURRSOURCE=EXSHARE&amp;VA","R:NATFREQ=ANNUAL&amp;VAR:RFIELD=FINALIZED&amp;VAR:DB_TYPE=&amp;VAR:UNITS=M&amp;window=popup&amp;width=450&amp;height=300&amp;START_MAXIMIZED=FALSE"}</definedName>
    <definedName name="_173__FDSAUDITLINK__" hidden="1">{"fdsup://IBCentral/FAT Viewer?action=UPDATE&amp;creator=factset&amp;DOC_NAME=fat:reuters_annual_source_window.fat&amp;display_string=Audit&amp;DYN_ARGS=TRUE&amp;VAR:ID1=475531&amp;VAR:RCODE=DSTT&amp;VAR:SDATE=20091299&amp;VAR:FREQ=Y&amp;VAR:RELITEM=GBP&amp;VAR:CURRENCY=&amp;VAR:CURRSOURCE=EXSHARE&amp;VA","R:NATFREQ=ANNUAL&amp;VAR:RFIELD=FINALIZED&amp;VAR:DB_TYPE=&amp;VAR:UNITS=M&amp;window=popup&amp;width=450&amp;height=300&amp;START_MAXIMIZED=FALSE"}</definedName>
    <definedName name="_1730LCFA7_5_1">NA()</definedName>
    <definedName name="_1734LCFA8_25_1">NA()</definedName>
    <definedName name="_1735LCFA8_26_1">NA()</definedName>
    <definedName name="_1736LCFA8_27_1">NA()</definedName>
    <definedName name="_1737LCFA8_28_1">NA()</definedName>
    <definedName name="_1738LCFA8_29_1">NA()</definedName>
    <definedName name="_1739LCFA8_30_1">NA()</definedName>
    <definedName name="_174__FDSAUDITLINK__" localSheetId="6" hidden="1">{"fdsup://IBCentral/FAT Viewer?action=UPDATE&amp;creator=factset&amp;DOC_NAME=fat:reuters_annual_source_window.fat&amp;display_string=Audit&amp;DYN_ARGS=TRUE&amp;VAR:ID1=475531&amp;VAR:RCODE=DSTT&amp;VAR:SDATE=20081299&amp;VAR:FREQ=Y&amp;VAR:RELITEM=GBP&amp;VAR:CURRENCY=&amp;VAR:CURRSOURCE=EXSHARE&amp;VA","R:NATFREQ=ANNUAL&amp;VAR:RFIELD=FINALIZED&amp;VAR:DB_TYPE=&amp;VAR:UNITS=M&amp;window=popup&amp;width=450&amp;height=300&amp;START_MAXIMIZED=FALSE"}</definedName>
    <definedName name="_174__FDSAUDITLINK__" localSheetId="4" hidden="1">{"fdsup://IBCentral/FAT Viewer?action=UPDATE&amp;creator=factset&amp;DOC_NAME=fat:reuters_annual_source_window.fat&amp;display_string=Audit&amp;DYN_ARGS=TRUE&amp;VAR:ID1=475531&amp;VAR:RCODE=DSTT&amp;VAR:SDATE=20081299&amp;VAR:FREQ=Y&amp;VAR:RELITEM=GBP&amp;VAR:CURRENCY=&amp;VAR:CURRSOURCE=EXSHARE&amp;VA","R:NATFREQ=ANNUAL&amp;VAR:RFIELD=FINALIZED&amp;VAR:DB_TYPE=&amp;VAR:UNITS=M&amp;window=popup&amp;width=450&amp;height=300&amp;START_MAXIMIZED=FALSE"}</definedName>
    <definedName name="_174__FDSAUDITLINK__" localSheetId="5" hidden="1">{"fdsup://IBCentral/FAT Viewer?action=UPDATE&amp;creator=factset&amp;DOC_NAME=fat:reuters_annual_source_window.fat&amp;display_string=Audit&amp;DYN_ARGS=TRUE&amp;VAR:ID1=475531&amp;VAR:RCODE=DSTT&amp;VAR:SDATE=20081299&amp;VAR:FREQ=Y&amp;VAR:RELITEM=GBP&amp;VAR:CURRENCY=&amp;VAR:CURRSOURCE=EXSHARE&amp;VA","R:NATFREQ=ANNUAL&amp;VAR:RFIELD=FINALIZED&amp;VAR:DB_TYPE=&amp;VAR:UNITS=M&amp;window=popup&amp;width=450&amp;height=300&amp;START_MAXIMIZED=FALSE"}</definedName>
    <definedName name="_174__FDSAUDITLINK__" hidden="1">{"fdsup://IBCentral/FAT Viewer?action=UPDATE&amp;creator=factset&amp;DOC_NAME=fat:reuters_annual_source_window.fat&amp;display_string=Audit&amp;DYN_ARGS=TRUE&amp;VAR:ID1=475531&amp;VAR:RCODE=DSTT&amp;VAR:SDATE=20081299&amp;VAR:FREQ=Y&amp;VAR:RELITEM=GBP&amp;VAR:CURRENCY=&amp;VAR:CURRSOURCE=EXSHARE&amp;VA","R:NATFREQ=ANNUAL&amp;VAR:RFIELD=FINALIZED&amp;VAR:DB_TYPE=&amp;VAR:UNITS=M&amp;window=popup&amp;width=450&amp;height=300&amp;START_MAXIMIZED=FALSE"}</definedName>
    <definedName name="_1740LCFA8_31_1">NA()</definedName>
    <definedName name="_1741LCFA8_32_1">NA()</definedName>
    <definedName name="_1743LCFA8_33_1_1">NA()</definedName>
    <definedName name="_1745LCFA8_34_1_1">NA()</definedName>
    <definedName name="_1747LCFA8_35_1_1">NA()</definedName>
    <definedName name="_1749LCFA8_36_1_1">NA()</definedName>
    <definedName name="_174CCCA2_4_1">NA()</definedName>
    <definedName name="_175__FDSAUDITLINK__" localSheetId="6" hidden="1">{"fdsup://IBCentral/FAT Viewer?action=UPDATE&amp;creator=factset&amp;DOC_NAME=fat:reuters_annual_source_window.fat&amp;display_string=Audit&amp;DYN_ARGS=TRUE&amp;VAR:ID1=475531&amp;VAR:RCODE=DSTT&amp;VAR:SDATE=20071299&amp;VAR:FREQ=Y&amp;VAR:RELITEM=GBP&amp;VAR:CURRENCY=&amp;VAR:CURRSOURCE=EXSHARE&amp;VA","R:NATFREQ=ANNUAL&amp;VAR:RFIELD=FINALIZED&amp;VAR:DB_TYPE=&amp;VAR:UNITS=M&amp;window=popup&amp;width=450&amp;height=300&amp;START_MAXIMIZED=FALSE"}</definedName>
    <definedName name="_175__FDSAUDITLINK__" localSheetId="4" hidden="1">{"fdsup://IBCentral/FAT Viewer?action=UPDATE&amp;creator=factset&amp;DOC_NAME=fat:reuters_annual_source_window.fat&amp;display_string=Audit&amp;DYN_ARGS=TRUE&amp;VAR:ID1=475531&amp;VAR:RCODE=DSTT&amp;VAR:SDATE=20071299&amp;VAR:FREQ=Y&amp;VAR:RELITEM=GBP&amp;VAR:CURRENCY=&amp;VAR:CURRSOURCE=EXSHARE&amp;VA","R:NATFREQ=ANNUAL&amp;VAR:RFIELD=FINALIZED&amp;VAR:DB_TYPE=&amp;VAR:UNITS=M&amp;window=popup&amp;width=450&amp;height=300&amp;START_MAXIMIZED=FALSE"}</definedName>
    <definedName name="_175__FDSAUDITLINK__" localSheetId="5" hidden="1">{"fdsup://IBCentral/FAT Viewer?action=UPDATE&amp;creator=factset&amp;DOC_NAME=fat:reuters_annual_source_window.fat&amp;display_string=Audit&amp;DYN_ARGS=TRUE&amp;VAR:ID1=475531&amp;VAR:RCODE=DSTT&amp;VAR:SDATE=20071299&amp;VAR:FREQ=Y&amp;VAR:RELITEM=GBP&amp;VAR:CURRENCY=&amp;VAR:CURRSOURCE=EXSHARE&amp;VA","R:NATFREQ=ANNUAL&amp;VAR:RFIELD=FINALIZED&amp;VAR:DB_TYPE=&amp;VAR:UNITS=M&amp;window=popup&amp;width=450&amp;height=300&amp;START_MAXIMIZED=FALSE"}</definedName>
    <definedName name="_175__FDSAUDITLINK__" hidden="1">{"fdsup://IBCentral/FAT Viewer?action=UPDATE&amp;creator=factset&amp;DOC_NAME=fat:reuters_annual_source_window.fat&amp;display_string=Audit&amp;DYN_ARGS=TRUE&amp;VAR:ID1=475531&amp;VAR:RCODE=DSTT&amp;VAR:SDATE=20071299&amp;VAR:FREQ=Y&amp;VAR:RELITEM=GBP&amp;VAR:CURRENCY=&amp;VAR:CURRSOURCE=EXSHARE&amp;VA","R:NATFREQ=ANNUAL&amp;VAR:RFIELD=FINALIZED&amp;VAR:DB_TYPE=&amp;VAR:UNITS=M&amp;window=popup&amp;width=450&amp;height=300&amp;START_MAXIMIZED=FALSE"}</definedName>
    <definedName name="_1751LCFA8_37_1_1">NA()</definedName>
    <definedName name="_1753LCFA8_38_1_1">NA()</definedName>
    <definedName name="_1755LCFA8_4_1">NA()</definedName>
    <definedName name="_1756LCFA8_5_1">NA()</definedName>
    <definedName name="_175CCCA2_5_1">NA()</definedName>
    <definedName name="_176__FDSAUDITLINK__" localSheetId="6" hidden="1">{"fdsup://IBCentral/FAT Viewer?action=UPDATE&amp;creator=factset&amp;DOC_NAME=fat:reuters_annual_source_window.fat&amp;display_string=Audit&amp;DYN_ARGS=TRUE&amp;VAR:ID1=475531&amp;VAR:RCODE=DSTT&amp;VAR:SDATE=20061299&amp;VAR:FREQ=Y&amp;VAR:RELITEM=GBP&amp;VAR:CURRENCY=&amp;VAR:CURRSOURCE=EXSHARE&amp;VA","R:NATFREQ=ANNUAL&amp;VAR:RFIELD=FINALIZED&amp;VAR:DB_TYPE=&amp;VAR:UNITS=M&amp;window=popup&amp;width=450&amp;height=300&amp;START_MAXIMIZED=FALSE"}</definedName>
    <definedName name="_176__FDSAUDITLINK__" localSheetId="4" hidden="1">{"fdsup://IBCentral/FAT Viewer?action=UPDATE&amp;creator=factset&amp;DOC_NAME=fat:reuters_annual_source_window.fat&amp;display_string=Audit&amp;DYN_ARGS=TRUE&amp;VAR:ID1=475531&amp;VAR:RCODE=DSTT&amp;VAR:SDATE=20061299&amp;VAR:FREQ=Y&amp;VAR:RELITEM=GBP&amp;VAR:CURRENCY=&amp;VAR:CURRSOURCE=EXSHARE&amp;VA","R:NATFREQ=ANNUAL&amp;VAR:RFIELD=FINALIZED&amp;VAR:DB_TYPE=&amp;VAR:UNITS=M&amp;window=popup&amp;width=450&amp;height=300&amp;START_MAXIMIZED=FALSE"}</definedName>
    <definedName name="_176__FDSAUDITLINK__" localSheetId="5" hidden="1">{"fdsup://IBCentral/FAT Viewer?action=UPDATE&amp;creator=factset&amp;DOC_NAME=fat:reuters_annual_source_window.fat&amp;display_string=Audit&amp;DYN_ARGS=TRUE&amp;VAR:ID1=475531&amp;VAR:RCODE=DSTT&amp;VAR:SDATE=20061299&amp;VAR:FREQ=Y&amp;VAR:RELITEM=GBP&amp;VAR:CURRENCY=&amp;VAR:CURRSOURCE=EXSHARE&amp;VA","R:NATFREQ=ANNUAL&amp;VAR:RFIELD=FINALIZED&amp;VAR:DB_TYPE=&amp;VAR:UNITS=M&amp;window=popup&amp;width=450&amp;height=300&amp;START_MAXIMIZED=FALSE"}</definedName>
    <definedName name="_176__FDSAUDITLINK__" hidden="1">{"fdsup://IBCentral/FAT Viewer?action=UPDATE&amp;creator=factset&amp;DOC_NAME=fat:reuters_annual_source_window.fat&amp;display_string=Audit&amp;DYN_ARGS=TRUE&amp;VAR:ID1=475531&amp;VAR:RCODE=DSTT&amp;VAR:SDATE=20061299&amp;VAR:FREQ=Y&amp;VAR:RELITEM=GBP&amp;VAR:CURRENCY=&amp;VAR:CURRSOURCE=EXSHARE&amp;VA","R:NATFREQ=ANNUAL&amp;VAR:RFIELD=FINALIZED&amp;VAR:DB_TYPE=&amp;VAR:UNITS=M&amp;window=popup&amp;width=450&amp;height=300&amp;START_MAXIMIZED=FALSE"}</definedName>
    <definedName name="_1760LCFA9_25_1">NA()</definedName>
    <definedName name="_1761LCFA9_26_1">NA()</definedName>
    <definedName name="_1762LCFA9_27_1">NA()</definedName>
    <definedName name="_1763LCFA9_28_1">NA()</definedName>
    <definedName name="_1764LCFA9_29_1">NA()</definedName>
    <definedName name="_1765LCFA9_30_1">NA()</definedName>
    <definedName name="_1766LCFA9_31_1">NA()</definedName>
    <definedName name="_1767LCFA9_32_1">NA()</definedName>
    <definedName name="_1769LCFA9_33_1_1">NA()</definedName>
    <definedName name="_177__FDSAUDITLINK__" localSheetId="6" hidden="1">{"fdsup://IBCentral/FAT Viewer?action=UPDATE&amp;creator=factset&amp;DOC_NAME=fat:reuters_annual_source_window.fat&amp;display_string=Audit&amp;DYN_ARGS=TRUE&amp;VAR:ID1=475531&amp;VAR:RCODE=DSTT&amp;VAR:SDATE=20101299&amp;VAR:FREQ=Y&amp;VAR:RELITEM=EUR&amp;VAR:CURRENCY=&amp;VAR:CURRSOURCE=EXSHARE&amp;VA","R:NATFREQ=ANNUAL&amp;VAR:RFIELD=FINALIZED&amp;VAR:DB_TYPE=&amp;VAR:UNITS=M&amp;window=popup&amp;width=450&amp;height=300&amp;START_MAXIMIZED=FALSE"}</definedName>
    <definedName name="_177__FDSAUDITLINK__" localSheetId="4" hidden="1">{"fdsup://IBCentral/FAT Viewer?action=UPDATE&amp;creator=factset&amp;DOC_NAME=fat:reuters_annual_source_window.fat&amp;display_string=Audit&amp;DYN_ARGS=TRUE&amp;VAR:ID1=475531&amp;VAR:RCODE=DSTT&amp;VAR:SDATE=20101299&amp;VAR:FREQ=Y&amp;VAR:RELITEM=EUR&amp;VAR:CURRENCY=&amp;VAR:CURRSOURCE=EXSHARE&amp;VA","R:NATFREQ=ANNUAL&amp;VAR:RFIELD=FINALIZED&amp;VAR:DB_TYPE=&amp;VAR:UNITS=M&amp;window=popup&amp;width=450&amp;height=300&amp;START_MAXIMIZED=FALSE"}</definedName>
    <definedName name="_177__FDSAUDITLINK__" localSheetId="5" hidden="1">{"fdsup://IBCentral/FAT Viewer?action=UPDATE&amp;creator=factset&amp;DOC_NAME=fat:reuters_annual_source_window.fat&amp;display_string=Audit&amp;DYN_ARGS=TRUE&amp;VAR:ID1=475531&amp;VAR:RCODE=DSTT&amp;VAR:SDATE=20101299&amp;VAR:FREQ=Y&amp;VAR:RELITEM=EUR&amp;VAR:CURRENCY=&amp;VAR:CURRSOURCE=EXSHARE&amp;VA","R:NATFREQ=ANNUAL&amp;VAR:RFIELD=FINALIZED&amp;VAR:DB_TYPE=&amp;VAR:UNITS=M&amp;window=popup&amp;width=450&amp;height=300&amp;START_MAXIMIZED=FALSE"}</definedName>
    <definedName name="_177__FDSAUDITLINK__" hidden="1">{"fdsup://IBCentral/FAT Viewer?action=UPDATE&amp;creator=factset&amp;DOC_NAME=fat:reuters_annual_source_window.fat&amp;display_string=Audit&amp;DYN_ARGS=TRUE&amp;VAR:ID1=475531&amp;VAR:RCODE=DSTT&amp;VAR:SDATE=20101299&amp;VAR:FREQ=Y&amp;VAR:RELITEM=EUR&amp;VAR:CURRENCY=&amp;VAR:CURRSOURCE=EXSHARE&amp;VA","R:NATFREQ=ANNUAL&amp;VAR:RFIELD=FINALIZED&amp;VAR:DB_TYPE=&amp;VAR:UNITS=M&amp;window=popup&amp;width=450&amp;height=300&amp;START_MAXIMIZED=FALSE"}</definedName>
    <definedName name="_1771LCFA9_34_1_1">NA()</definedName>
    <definedName name="_1773LCFA9_35_1_1">NA()</definedName>
    <definedName name="_1775LCFA9_36_1_1">NA()</definedName>
    <definedName name="_1777LCFA9_37_1_1">NA()</definedName>
    <definedName name="_1779LCFA9_38_1_1">NA()</definedName>
    <definedName name="_178__FDSAUDITLINK__" localSheetId="6" hidden="1">{"fdsup://IBCentral/FAT Viewer?action=UPDATE&amp;creator=factset&amp;DOC_NAME=fat:reuters_annual_source_window.fat&amp;display_string=Audit&amp;DYN_ARGS=TRUE&amp;VAR:ID1=475531&amp;VAR:RCODE=DSTT&amp;VAR:SDATE=20091299&amp;VAR:FREQ=Y&amp;VAR:RELITEM=EUR&amp;VAR:CURRENCY=&amp;VAR:CURRSOURCE=EXSHARE&amp;VA","R:NATFREQ=ANNUAL&amp;VAR:RFIELD=FINALIZED&amp;VAR:DB_TYPE=&amp;VAR:UNITS=M&amp;window=popup&amp;width=450&amp;height=300&amp;START_MAXIMIZED=FALSE"}</definedName>
    <definedName name="_178__FDSAUDITLINK__" localSheetId="4" hidden="1">{"fdsup://IBCentral/FAT Viewer?action=UPDATE&amp;creator=factset&amp;DOC_NAME=fat:reuters_annual_source_window.fat&amp;display_string=Audit&amp;DYN_ARGS=TRUE&amp;VAR:ID1=475531&amp;VAR:RCODE=DSTT&amp;VAR:SDATE=20091299&amp;VAR:FREQ=Y&amp;VAR:RELITEM=EUR&amp;VAR:CURRENCY=&amp;VAR:CURRSOURCE=EXSHARE&amp;VA","R:NATFREQ=ANNUAL&amp;VAR:RFIELD=FINALIZED&amp;VAR:DB_TYPE=&amp;VAR:UNITS=M&amp;window=popup&amp;width=450&amp;height=300&amp;START_MAXIMIZED=FALSE"}</definedName>
    <definedName name="_178__FDSAUDITLINK__" localSheetId="5" hidden="1">{"fdsup://IBCentral/FAT Viewer?action=UPDATE&amp;creator=factset&amp;DOC_NAME=fat:reuters_annual_source_window.fat&amp;display_string=Audit&amp;DYN_ARGS=TRUE&amp;VAR:ID1=475531&amp;VAR:RCODE=DSTT&amp;VAR:SDATE=20091299&amp;VAR:FREQ=Y&amp;VAR:RELITEM=EUR&amp;VAR:CURRENCY=&amp;VAR:CURRSOURCE=EXSHARE&amp;VA","R:NATFREQ=ANNUAL&amp;VAR:RFIELD=FINALIZED&amp;VAR:DB_TYPE=&amp;VAR:UNITS=M&amp;window=popup&amp;width=450&amp;height=300&amp;START_MAXIMIZED=FALSE"}</definedName>
    <definedName name="_178__FDSAUDITLINK__" hidden="1">{"fdsup://IBCentral/FAT Viewer?action=UPDATE&amp;creator=factset&amp;DOC_NAME=fat:reuters_annual_source_window.fat&amp;display_string=Audit&amp;DYN_ARGS=TRUE&amp;VAR:ID1=475531&amp;VAR:RCODE=DSTT&amp;VAR:SDATE=20091299&amp;VAR:FREQ=Y&amp;VAR:RELITEM=EUR&amp;VAR:CURRENCY=&amp;VAR:CURRSOURCE=EXSHARE&amp;VA","R:NATFREQ=ANNUAL&amp;VAR:RFIELD=FINALIZED&amp;VAR:DB_TYPE=&amp;VAR:UNITS=M&amp;window=popup&amp;width=450&amp;height=300&amp;START_MAXIMIZED=FALSE"}</definedName>
    <definedName name="_1781LCFA9_4_1">NA()</definedName>
    <definedName name="_1782LCFA9_5_1">NA()</definedName>
    <definedName name="_1783M._15_1">NA()</definedName>
    <definedName name="_1784M._19_1">NA()</definedName>
    <definedName name="_179__FDSAUDITLINK__" localSheetId="6" hidden="1">{"fdsup://IBCentral/FAT Viewer?action=UPDATE&amp;creator=factset&amp;DOC_NAME=fat:reuters_annual_source_window.fat&amp;display_string=Audit&amp;DYN_ARGS=TRUE&amp;VAR:ID1=475531&amp;VAR:RCODE=DSTT&amp;VAR:SDATE=20081299&amp;VAR:FREQ=Y&amp;VAR:RELITEM=EUR&amp;VAR:CURRENCY=&amp;VAR:CURRSOURCE=EXSHARE&amp;VA","R:NATFREQ=ANNUAL&amp;VAR:RFIELD=FINALIZED&amp;VAR:DB_TYPE=&amp;VAR:UNITS=M&amp;window=popup&amp;width=450&amp;height=300&amp;START_MAXIMIZED=FALSE"}</definedName>
    <definedName name="_179__FDSAUDITLINK__" localSheetId="4" hidden="1">{"fdsup://IBCentral/FAT Viewer?action=UPDATE&amp;creator=factset&amp;DOC_NAME=fat:reuters_annual_source_window.fat&amp;display_string=Audit&amp;DYN_ARGS=TRUE&amp;VAR:ID1=475531&amp;VAR:RCODE=DSTT&amp;VAR:SDATE=20081299&amp;VAR:FREQ=Y&amp;VAR:RELITEM=EUR&amp;VAR:CURRENCY=&amp;VAR:CURRSOURCE=EXSHARE&amp;VA","R:NATFREQ=ANNUAL&amp;VAR:RFIELD=FINALIZED&amp;VAR:DB_TYPE=&amp;VAR:UNITS=M&amp;window=popup&amp;width=450&amp;height=300&amp;START_MAXIMIZED=FALSE"}</definedName>
    <definedName name="_179__FDSAUDITLINK__" localSheetId="5" hidden="1">{"fdsup://IBCentral/FAT Viewer?action=UPDATE&amp;creator=factset&amp;DOC_NAME=fat:reuters_annual_source_window.fat&amp;display_string=Audit&amp;DYN_ARGS=TRUE&amp;VAR:ID1=475531&amp;VAR:RCODE=DSTT&amp;VAR:SDATE=20081299&amp;VAR:FREQ=Y&amp;VAR:RELITEM=EUR&amp;VAR:CURRENCY=&amp;VAR:CURRSOURCE=EXSHARE&amp;VA","R:NATFREQ=ANNUAL&amp;VAR:RFIELD=FINALIZED&amp;VAR:DB_TYPE=&amp;VAR:UNITS=M&amp;window=popup&amp;width=450&amp;height=300&amp;START_MAXIMIZED=FALSE"}</definedName>
    <definedName name="_179__FDSAUDITLINK__" hidden="1">{"fdsup://IBCentral/FAT Viewer?action=UPDATE&amp;creator=factset&amp;DOC_NAME=fat:reuters_annual_source_window.fat&amp;display_string=Audit&amp;DYN_ARGS=TRUE&amp;VAR:ID1=475531&amp;VAR:RCODE=DSTT&amp;VAR:SDATE=20081299&amp;VAR:FREQ=Y&amp;VAR:RELITEM=EUR&amp;VAR:CURRENCY=&amp;VAR:CURRSOURCE=EXSHARE&amp;VA","R:NATFREQ=ANNUAL&amp;VAR:RFIELD=FINALIZED&amp;VAR:DB_TYPE=&amp;VAR:UNITS=M&amp;window=popup&amp;width=450&amp;height=300&amp;START_MAXIMIZED=FALSE"}</definedName>
    <definedName name="_1795M._3_1">NA()</definedName>
    <definedName name="_179CCCA3_25_1">NA()</definedName>
    <definedName name="_18__123Graph_BSS6_B" hidden="1">#REF!</definedName>
    <definedName name="_18__123Graph_DSS5_A" hidden="1">#REF!</definedName>
    <definedName name="_18__FDSAUDITLINK__" localSheetId="6"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18__FDSAUDITLINK__" localSheetId="4"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18__FDSAUDITLINK__" localSheetId="5"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18__FDSAUDITLINK__"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180__FDSAUDITLINK__" localSheetId="6" hidden="1">{"fdsup://IBCentral/FAT Viewer?action=UPDATE&amp;creator=factset&amp;DOC_NAME=fat:reuters_annual_source_window.fat&amp;display_string=Audit&amp;DYN_ARGS=TRUE&amp;VAR:ID1=475531&amp;VAR:RCODE=DSTT&amp;VAR:SDATE=20071299&amp;VAR:FREQ=Y&amp;VAR:RELITEM=EUR&amp;VAR:CURRENCY=&amp;VAR:CURRSOURCE=EXSHARE&amp;VA","R:NATFREQ=ANNUAL&amp;VAR:RFIELD=FINALIZED&amp;VAR:DB_TYPE=&amp;VAR:UNITS=M&amp;window=popup&amp;width=450&amp;height=300&amp;START_MAXIMIZED=FALSE"}</definedName>
    <definedName name="_180__FDSAUDITLINK__" localSheetId="4" hidden="1">{"fdsup://IBCentral/FAT Viewer?action=UPDATE&amp;creator=factset&amp;DOC_NAME=fat:reuters_annual_source_window.fat&amp;display_string=Audit&amp;DYN_ARGS=TRUE&amp;VAR:ID1=475531&amp;VAR:RCODE=DSTT&amp;VAR:SDATE=20071299&amp;VAR:FREQ=Y&amp;VAR:RELITEM=EUR&amp;VAR:CURRENCY=&amp;VAR:CURRSOURCE=EXSHARE&amp;VA","R:NATFREQ=ANNUAL&amp;VAR:RFIELD=FINALIZED&amp;VAR:DB_TYPE=&amp;VAR:UNITS=M&amp;window=popup&amp;width=450&amp;height=300&amp;START_MAXIMIZED=FALSE"}</definedName>
    <definedName name="_180__FDSAUDITLINK__" localSheetId="5" hidden="1">{"fdsup://IBCentral/FAT Viewer?action=UPDATE&amp;creator=factset&amp;DOC_NAME=fat:reuters_annual_source_window.fat&amp;display_string=Audit&amp;DYN_ARGS=TRUE&amp;VAR:ID1=475531&amp;VAR:RCODE=DSTT&amp;VAR:SDATE=20071299&amp;VAR:FREQ=Y&amp;VAR:RELITEM=EUR&amp;VAR:CURRENCY=&amp;VAR:CURRSOURCE=EXSHARE&amp;VA","R:NATFREQ=ANNUAL&amp;VAR:RFIELD=FINALIZED&amp;VAR:DB_TYPE=&amp;VAR:UNITS=M&amp;window=popup&amp;width=450&amp;height=300&amp;START_MAXIMIZED=FALSE"}</definedName>
    <definedName name="_180__FDSAUDITLINK__" hidden="1">{"fdsup://IBCentral/FAT Viewer?action=UPDATE&amp;creator=factset&amp;DOC_NAME=fat:reuters_annual_source_window.fat&amp;display_string=Audit&amp;DYN_ARGS=TRUE&amp;VAR:ID1=475531&amp;VAR:RCODE=DSTT&amp;VAR:SDATE=20071299&amp;VAR:FREQ=Y&amp;VAR:RELITEM=EUR&amp;VAR:CURRENCY=&amp;VAR:CURRSOURCE=EXSHARE&amp;VA","R:NATFREQ=ANNUAL&amp;VAR:RFIELD=FINALIZED&amp;VAR:DB_TYPE=&amp;VAR:UNITS=M&amp;window=popup&amp;width=450&amp;height=300&amp;START_MAXIMIZED=FALSE"}</definedName>
    <definedName name="_180CCCA3_26_1">NA()</definedName>
    <definedName name="_181__FDSAUDITLINK__" localSheetId="6" hidden="1">{"fdsup://IBCentral/FAT Viewer?action=UPDATE&amp;creator=factset&amp;DOC_NAME=fat:reuters_annual_source_window.fat&amp;display_string=Audit&amp;DYN_ARGS=TRUE&amp;VAR:ID1=475531&amp;VAR:RCODE=DSTT&amp;VAR:SDATE=20061299&amp;VAR:FREQ=Y&amp;VAR:RELITEM=EUR&amp;VAR:CURRENCY=&amp;VAR:CURRSOURCE=EXSHARE&amp;VA","R:NATFREQ=ANNUAL&amp;VAR:RFIELD=FINALIZED&amp;VAR:DB_TYPE=&amp;VAR:UNITS=M&amp;window=popup&amp;width=450&amp;height=300&amp;START_MAXIMIZED=FALSE"}</definedName>
    <definedName name="_181__FDSAUDITLINK__" localSheetId="4" hidden="1">{"fdsup://IBCentral/FAT Viewer?action=UPDATE&amp;creator=factset&amp;DOC_NAME=fat:reuters_annual_source_window.fat&amp;display_string=Audit&amp;DYN_ARGS=TRUE&amp;VAR:ID1=475531&amp;VAR:RCODE=DSTT&amp;VAR:SDATE=20061299&amp;VAR:FREQ=Y&amp;VAR:RELITEM=EUR&amp;VAR:CURRENCY=&amp;VAR:CURRSOURCE=EXSHARE&amp;VA","R:NATFREQ=ANNUAL&amp;VAR:RFIELD=FINALIZED&amp;VAR:DB_TYPE=&amp;VAR:UNITS=M&amp;window=popup&amp;width=450&amp;height=300&amp;START_MAXIMIZED=FALSE"}</definedName>
    <definedName name="_181__FDSAUDITLINK__" localSheetId="5" hidden="1">{"fdsup://IBCentral/FAT Viewer?action=UPDATE&amp;creator=factset&amp;DOC_NAME=fat:reuters_annual_source_window.fat&amp;display_string=Audit&amp;DYN_ARGS=TRUE&amp;VAR:ID1=475531&amp;VAR:RCODE=DSTT&amp;VAR:SDATE=20061299&amp;VAR:FREQ=Y&amp;VAR:RELITEM=EUR&amp;VAR:CURRENCY=&amp;VAR:CURRSOURCE=EXSHARE&amp;VA","R:NATFREQ=ANNUAL&amp;VAR:RFIELD=FINALIZED&amp;VAR:DB_TYPE=&amp;VAR:UNITS=M&amp;window=popup&amp;width=450&amp;height=300&amp;START_MAXIMIZED=FALSE"}</definedName>
    <definedName name="_181__FDSAUDITLINK__" hidden="1">{"fdsup://IBCentral/FAT Viewer?action=UPDATE&amp;creator=factset&amp;DOC_NAME=fat:reuters_annual_source_window.fat&amp;display_string=Audit&amp;DYN_ARGS=TRUE&amp;VAR:ID1=475531&amp;VAR:RCODE=DSTT&amp;VAR:SDATE=20061299&amp;VAR:FREQ=Y&amp;VAR:RELITEM=EUR&amp;VAR:CURRENCY=&amp;VAR:CURRSOURCE=EXSHARE&amp;VA","R:NATFREQ=ANNUAL&amp;VAR:RFIELD=FINALIZED&amp;VAR:DB_TYPE=&amp;VAR:UNITS=M&amp;window=popup&amp;width=450&amp;height=300&amp;START_MAXIMIZED=FALSE"}</definedName>
    <definedName name="_1815M._41_1_1">NA()</definedName>
    <definedName name="_1818m_15_1">NA()</definedName>
    <definedName name="_1819m_40_1">NA()</definedName>
    <definedName name="_181CCCA3_27_1">NA()</definedName>
    <definedName name="_182__FDSAUDITLINK__" localSheetId="6" hidden="1">{"fdsup://IBCentral/FAT Viewer?action=UPDATE&amp;creator=factset&amp;DOC_NAME=fat:reuters_annual_source_window.fat&amp;display_string=Audit&amp;DYN_ARGS=TRUE&amp;VAR:ID1=475531&amp;VAR:RCODE=DSTT&amp;VAR:SDATE=20101299&amp;VAR:FREQ=Y&amp;VAR:RELITEM=USD&amp;VAR:CURRENCY=&amp;VAR:CURRSOURCE=EXSHARE&amp;VA","R:NATFREQ=ANNUAL&amp;VAR:RFIELD=FINALIZED&amp;VAR:DB_TYPE=&amp;VAR:UNITS=M&amp;window=popup&amp;width=450&amp;height=300&amp;START_MAXIMIZED=FALSE"}</definedName>
    <definedName name="_182__FDSAUDITLINK__" localSheetId="4" hidden="1">{"fdsup://IBCentral/FAT Viewer?action=UPDATE&amp;creator=factset&amp;DOC_NAME=fat:reuters_annual_source_window.fat&amp;display_string=Audit&amp;DYN_ARGS=TRUE&amp;VAR:ID1=475531&amp;VAR:RCODE=DSTT&amp;VAR:SDATE=20101299&amp;VAR:FREQ=Y&amp;VAR:RELITEM=USD&amp;VAR:CURRENCY=&amp;VAR:CURRSOURCE=EXSHARE&amp;VA","R:NATFREQ=ANNUAL&amp;VAR:RFIELD=FINALIZED&amp;VAR:DB_TYPE=&amp;VAR:UNITS=M&amp;window=popup&amp;width=450&amp;height=300&amp;START_MAXIMIZED=FALSE"}</definedName>
    <definedName name="_182__FDSAUDITLINK__" localSheetId="5" hidden="1">{"fdsup://IBCentral/FAT Viewer?action=UPDATE&amp;creator=factset&amp;DOC_NAME=fat:reuters_annual_source_window.fat&amp;display_string=Audit&amp;DYN_ARGS=TRUE&amp;VAR:ID1=475531&amp;VAR:RCODE=DSTT&amp;VAR:SDATE=20101299&amp;VAR:FREQ=Y&amp;VAR:RELITEM=USD&amp;VAR:CURRENCY=&amp;VAR:CURRSOURCE=EXSHARE&amp;VA","R:NATFREQ=ANNUAL&amp;VAR:RFIELD=FINALIZED&amp;VAR:DB_TYPE=&amp;VAR:UNITS=M&amp;window=popup&amp;width=450&amp;height=300&amp;START_MAXIMIZED=FALSE"}</definedName>
    <definedName name="_182__FDSAUDITLINK__" hidden="1">{"fdsup://IBCentral/FAT Viewer?action=UPDATE&amp;creator=factset&amp;DOC_NAME=fat:reuters_annual_source_window.fat&amp;display_string=Audit&amp;DYN_ARGS=TRUE&amp;VAR:ID1=475531&amp;VAR:RCODE=DSTT&amp;VAR:SDATE=20101299&amp;VAR:FREQ=Y&amp;VAR:RELITEM=USD&amp;VAR:CURRENCY=&amp;VAR:CURRSOURCE=EXSHARE&amp;VA","R:NATFREQ=ANNUAL&amp;VAR:RFIELD=FINALIZED&amp;VAR:DB_TYPE=&amp;VAR:UNITS=M&amp;window=popup&amp;width=450&amp;height=300&amp;START_MAXIMIZED=FALSE"}</definedName>
    <definedName name="_1820N._15_1">NA()</definedName>
    <definedName name="_1821N._19_1">NA()</definedName>
    <definedName name="_182CCCA3_28_1">NA()</definedName>
    <definedName name="_183__FDSAUDITLINK__" localSheetId="6" hidden="1">{"fdsup://IBCentral/FAT Viewer?action=UPDATE&amp;creator=factset&amp;DOC_NAME=fat:reuters_annual_source_window.fat&amp;display_string=Audit&amp;DYN_ARGS=TRUE&amp;VAR:ID1=475531&amp;VAR:RCODE=DSTT&amp;VAR:SDATE=20091299&amp;VAR:FREQ=Y&amp;VAR:RELITEM=USD&amp;VAR:CURRENCY=&amp;VAR:CURRSOURCE=EXSHARE&amp;VA","R:NATFREQ=ANNUAL&amp;VAR:RFIELD=FINALIZED&amp;VAR:DB_TYPE=&amp;VAR:UNITS=M&amp;window=popup&amp;width=450&amp;height=300&amp;START_MAXIMIZED=FALSE"}</definedName>
    <definedName name="_183__FDSAUDITLINK__" localSheetId="4" hidden="1">{"fdsup://IBCentral/FAT Viewer?action=UPDATE&amp;creator=factset&amp;DOC_NAME=fat:reuters_annual_source_window.fat&amp;display_string=Audit&amp;DYN_ARGS=TRUE&amp;VAR:ID1=475531&amp;VAR:RCODE=DSTT&amp;VAR:SDATE=20091299&amp;VAR:FREQ=Y&amp;VAR:RELITEM=USD&amp;VAR:CURRENCY=&amp;VAR:CURRSOURCE=EXSHARE&amp;VA","R:NATFREQ=ANNUAL&amp;VAR:RFIELD=FINALIZED&amp;VAR:DB_TYPE=&amp;VAR:UNITS=M&amp;window=popup&amp;width=450&amp;height=300&amp;START_MAXIMIZED=FALSE"}</definedName>
    <definedName name="_183__FDSAUDITLINK__" localSheetId="5" hidden="1">{"fdsup://IBCentral/FAT Viewer?action=UPDATE&amp;creator=factset&amp;DOC_NAME=fat:reuters_annual_source_window.fat&amp;display_string=Audit&amp;DYN_ARGS=TRUE&amp;VAR:ID1=475531&amp;VAR:RCODE=DSTT&amp;VAR:SDATE=20091299&amp;VAR:FREQ=Y&amp;VAR:RELITEM=USD&amp;VAR:CURRENCY=&amp;VAR:CURRSOURCE=EXSHARE&amp;VA","R:NATFREQ=ANNUAL&amp;VAR:RFIELD=FINALIZED&amp;VAR:DB_TYPE=&amp;VAR:UNITS=M&amp;window=popup&amp;width=450&amp;height=300&amp;START_MAXIMIZED=FALSE"}</definedName>
    <definedName name="_183__FDSAUDITLINK__" hidden="1">{"fdsup://IBCentral/FAT Viewer?action=UPDATE&amp;creator=factset&amp;DOC_NAME=fat:reuters_annual_source_window.fat&amp;display_string=Audit&amp;DYN_ARGS=TRUE&amp;VAR:ID1=475531&amp;VAR:RCODE=DSTT&amp;VAR:SDATE=20091299&amp;VAR:FREQ=Y&amp;VAR:RELITEM=USD&amp;VAR:CURRENCY=&amp;VAR:CURRSOURCE=EXSHARE&amp;VA","R:NATFREQ=ANNUAL&amp;VAR:RFIELD=FINALIZED&amp;VAR:DB_TYPE=&amp;VAR:UNITS=M&amp;window=popup&amp;width=450&amp;height=300&amp;START_MAXIMIZED=FALSE"}</definedName>
    <definedName name="_1832N._3_1">NA()</definedName>
    <definedName name="_183CCCA3_29_1">NA()</definedName>
    <definedName name="_184__FDSAUDITLINK__" localSheetId="6" hidden="1">{"fdsup://IBCentral/FAT Viewer?action=UPDATE&amp;creator=factset&amp;DOC_NAME=fat:reuters_annual_source_window.fat&amp;display_string=Audit&amp;DYN_ARGS=TRUE&amp;VAR:ID1=475531&amp;VAR:RCODE=DSTT&amp;VAR:SDATE=20081299&amp;VAR:FREQ=Y&amp;VAR:RELITEM=USD&amp;VAR:CURRENCY=&amp;VAR:CURRSOURCE=EXSHARE&amp;VA","R:NATFREQ=ANNUAL&amp;VAR:RFIELD=FINALIZED&amp;VAR:DB_TYPE=&amp;VAR:UNITS=M&amp;window=popup&amp;width=450&amp;height=300&amp;START_MAXIMIZED=FALSE"}</definedName>
    <definedName name="_184__FDSAUDITLINK__" localSheetId="4" hidden="1">{"fdsup://IBCentral/FAT Viewer?action=UPDATE&amp;creator=factset&amp;DOC_NAME=fat:reuters_annual_source_window.fat&amp;display_string=Audit&amp;DYN_ARGS=TRUE&amp;VAR:ID1=475531&amp;VAR:RCODE=DSTT&amp;VAR:SDATE=20081299&amp;VAR:FREQ=Y&amp;VAR:RELITEM=USD&amp;VAR:CURRENCY=&amp;VAR:CURRSOURCE=EXSHARE&amp;VA","R:NATFREQ=ANNUAL&amp;VAR:RFIELD=FINALIZED&amp;VAR:DB_TYPE=&amp;VAR:UNITS=M&amp;window=popup&amp;width=450&amp;height=300&amp;START_MAXIMIZED=FALSE"}</definedName>
    <definedName name="_184__FDSAUDITLINK__" localSheetId="5" hidden="1">{"fdsup://IBCentral/FAT Viewer?action=UPDATE&amp;creator=factset&amp;DOC_NAME=fat:reuters_annual_source_window.fat&amp;display_string=Audit&amp;DYN_ARGS=TRUE&amp;VAR:ID1=475531&amp;VAR:RCODE=DSTT&amp;VAR:SDATE=20081299&amp;VAR:FREQ=Y&amp;VAR:RELITEM=USD&amp;VAR:CURRENCY=&amp;VAR:CURRSOURCE=EXSHARE&amp;VA","R:NATFREQ=ANNUAL&amp;VAR:RFIELD=FINALIZED&amp;VAR:DB_TYPE=&amp;VAR:UNITS=M&amp;window=popup&amp;width=450&amp;height=300&amp;START_MAXIMIZED=FALSE"}</definedName>
    <definedName name="_184__FDSAUDITLINK__" hidden="1">{"fdsup://IBCentral/FAT Viewer?action=UPDATE&amp;creator=factset&amp;DOC_NAME=fat:reuters_annual_source_window.fat&amp;display_string=Audit&amp;DYN_ARGS=TRUE&amp;VAR:ID1=475531&amp;VAR:RCODE=DSTT&amp;VAR:SDATE=20081299&amp;VAR:FREQ=Y&amp;VAR:RELITEM=USD&amp;VAR:CURRENCY=&amp;VAR:CURRSOURCE=EXSHARE&amp;VA","R:NATFREQ=ANNUAL&amp;VAR:RFIELD=FINALIZED&amp;VAR:DB_TYPE=&amp;VAR:UNITS=M&amp;window=popup&amp;width=450&amp;height=300&amp;START_MAXIMIZED=FALSE"}</definedName>
    <definedName name="_184CCCA3_30_1">NA()</definedName>
    <definedName name="_185__FDSAUDITLINK__" localSheetId="6" hidden="1">{"fdsup://IBCentral/FAT Viewer?action=UPDATE&amp;creator=factset&amp;DOC_NAME=fat:reuters_annual_source_window.fat&amp;display_string=Audit&amp;DYN_ARGS=TRUE&amp;VAR:ID1=475531&amp;VAR:RCODE=DSTT&amp;VAR:SDATE=20071299&amp;VAR:FREQ=Y&amp;VAR:RELITEM=USD&amp;VAR:CURRENCY=&amp;VAR:CURRSOURCE=EXSHARE&amp;VA","R:NATFREQ=ANNUAL&amp;VAR:RFIELD=FINALIZED&amp;VAR:DB_TYPE=&amp;VAR:UNITS=M&amp;window=popup&amp;width=450&amp;height=300&amp;START_MAXIMIZED=FALSE"}</definedName>
    <definedName name="_185__FDSAUDITLINK__" localSheetId="4" hidden="1">{"fdsup://IBCentral/FAT Viewer?action=UPDATE&amp;creator=factset&amp;DOC_NAME=fat:reuters_annual_source_window.fat&amp;display_string=Audit&amp;DYN_ARGS=TRUE&amp;VAR:ID1=475531&amp;VAR:RCODE=DSTT&amp;VAR:SDATE=20071299&amp;VAR:FREQ=Y&amp;VAR:RELITEM=USD&amp;VAR:CURRENCY=&amp;VAR:CURRSOURCE=EXSHARE&amp;VA","R:NATFREQ=ANNUAL&amp;VAR:RFIELD=FINALIZED&amp;VAR:DB_TYPE=&amp;VAR:UNITS=M&amp;window=popup&amp;width=450&amp;height=300&amp;START_MAXIMIZED=FALSE"}</definedName>
    <definedName name="_185__FDSAUDITLINK__" localSheetId="5" hidden="1">{"fdsup://IBCentral/FAT Viewer?action=UPDATE&amp;creator=factset&amp;DOC_NAME=fat:reuters_annual_source_window.fat&amp;display_string=Audit&amp;DYN_ARGS=TRUE&amp;VAR:ID1=475531&amp;VAR:RCODE=DSTT&amp;VAR:SDATE=20071299&amp;VAR:FREQ=Y&amp;VAR:RELITEM=USD&amp;VAR:CURRENCY=&amp;VAR:CURRSOURCE=EXSHARE&amp;VA","R:NATFREQ=ANNUAL&amp;VAR:RFIELD=FINALIZED&amp;VAR:DB_TYPE=&amp;VAR:UNITS=M&amp;window=popup&amp;width=450&amp;height=300&amp;START_MAXIMIZED=FALSE"}</definedName>
    <definedName name="_185__FDSAUDITLINK__" hidden="1">{"fdsup://IBCentral/FAT Viewer?action=UPDATE&amp;creator=factset&amp;DOC_NAME=fat:reuters_annual_source_window.fat&amp;display_string=Audit&amp;DYN_ARGS=TRUE&amp;VAR:ID1=475531&amp;VAR:RCODE=DSTT&amp;VAR:SDATE=20071299&amp;VAR:FREQ=Y&amp;VAR:RELITEM=USD&amp;VAR:CURRENCY=&amp;VAR:CURRSOURCE=EXSHARE&amp;VA","R:NATFREQ=ANNUAL&amp;VAR:RFIELD=FINALIZED&amp;VAR:DB_TYPE=&amp;VAR:UNITS=M&amp;window=popup&amp;width=450&amp;height=300&amp;START_MAXIMIZED=FALSE"}</definedName>
    <definedName name="_1852N._41_1_1">NA()</definedName>
    <definedName name="_1858NameCA1_25_1">NA()</definedName>
    <definedName name="_1859NameCA1_26_1">NA()</definedName>
    <definedName name="_185CCCA3_31_1">NA()</definedName>
    <definedName name="_186__FDSAUDITLINK__" localSheetId="6" hidden="1">{"fdsup://IBCentral/FAT Viewer?action=UPDATE&amp;creator=factset&amp;DOC_NAME=fat:reuters_annual_source_window.fat&amp;display_string=Audit&amp;DYN_ARGS=TRUE&amp;VAR:ID1=475531&amp;VAR:RCODE=DSTT&amp;VAR:SDATE=20061299&amp;VAR:FREQ=Y&amp;VAR:RELITEM=USD&amp;VAR:CURRENCY=&amp;VAR:CURRSOURCE=EXSHARE&amp;VA","R:NATFREQ=ANNUAL&amp;VAR:RFIELD=FINALIZED&amp;VAR:DB_TYPE=&amp;VAR:UNITS=M&amp;window=popup&amp;width=450&amp;height=300&amp;START_MAXIMIZED=FALSE"}</definedName>
    <definedName name="_186__FDSAUDITLINK__" localSheetId="4" hidden="1">{"fdsup://IBCentral/FAT Viewer?action=UPDATE&amp;creator=factset&amp;DOC_NAME=fat:reuters_annual_source_window.fat&amp;display_string=Audit&amp;DYN_ARGS=TRUE&amp;VAR:ID1=475531&amp;VAR:RCODE=DSTT&amp;VAR:SDATE=20061299&amp;VAR:FREQ=Y&amp;VAR:RELITEM=USD&amp;VAR:CURRENCY=&amp;VAR:CURRSOURCE=EXSHARE&amp;VA","R:NATFREQ=ANNUAL&amp;VAR:RFIELD=FINALIZED&amp;VAR:DB_TYPE=&amp;VAR:UNITS=M&amp;window=popup&amp;width=450&amp;height=300&amp;START_MAXIMIZED=FALSE"}</definedName>
    <definedName name="_186__FDSAUDITLINK__" localSheetId="5" hidden="1">{"fdsup://IBCentral/FAT Viewer?action=UPDATE&amp;creator=factset&amp;DOC_NAME=fat:reuters_annual_source_window.fat&amp;display_string=Audit&amp;DYN_ARGS=TRUE&amp;VAR:ID1=475531&amp;VAR:RCODE=DSTT&amp;VAR:SDATE=20061299&amp;VAR:FREQ=Y&amp;VAR:RELITEM=USD&amp;VAR:CURRENCY=&amp;VAR:CURRSOURCE=EXSHARE&amp;VA","R:NATFREQ=ANNUAL&amp;VAR:RFIELD=FINALIZED&amp;VAR:DB_TYPE=&amp;VAR:UNITS=M&amp;window=popup&amp;width=450&amp;height=300&amp;START_MAXIMIZED=FALSE"}</definedName>
    <definedName name="_186__FDSAUDITLINK__" hidden="1">{"fdsup://IBCentral/FAT Viewer?action=UPDATE&amp;creator=factset&amp;DOC_NAME=fat:reuters_annual_source_window.fat&amp;display_string=Audit&amp;DYN_ARGS=TRUE&amp;VAR:ID1=475531&amp;VAR:RCODE=DSTT&amp;VAR:SDATE=20061299&amp;VAR:FREQ=Y&amp;VAR:RELITEM=USD&amp;VAR:CURRENCY=&amp;VAR:CURRSOURCE=EXSHARE&amp;VA","R:NATFREQ=ANNUAL&amp;VAR:RFIELD=FINALIZED&amp;VAR:DB_TYPE=&amp;VAR:UNITS=M&amp;window=popup&amp;width=450&amp;height=300&amp;START_MAXIMIZED=FALSE"}</definedName>
    <definedName name="_1860NameCA1_27_1">NA()</definedName>
    <definedName name="_1861NameCA1_28_1">NA()</definedName>
    <definedName name="_1862NameCA1_29_1">NA()</definedName>
    <definedName name="_1863NameCA1_30_1">NA()</definedName>
    <definedName name="_1864NameCA1_31_1">NA()</definedName>
    <definedName name="_1865NameCA1_32_1">NA()</definedName>
    <definedName name="_1867NameCA1_33_1_1">NA()</definedName>
    <definedName name="_1869NameCA1_34_1_1">NA()</definedName>
    <definedName name="_186CCCA3_32_1">NA()</definedName>
    <definedName name="_187__FDSAUDITLINK__" localSheetId="6" hidden="1">{"fdsup://IBCentral/FAT Viewer?action=UPDATE&amp;creator=factset&amp;DOC_NAME=fat:reuters_annual_source_window.fat&amp;display_string=Audit&amp;DYN_ARGS=TRUE&amp;VAR:ID1=048354&amp;VAR:RCODE=DSTT&amp;VAR:SDATE=20100399&amp;VAR:FREQ=Y&amp;VAR:RELITEM=GBP&amp;VAR:CURRENCY=&amp;VAR:CURRSOURCE=EXSHARE&amp;VA","R:NATFREQ=ANNUAL&amp;VAR:RFIELD=FINALIZED&amp;VAR:DB_TYPE=&amp;VAR:UNITS=M&amp;window=popup&amp;width=450&amp;height=300&amp;START_MAXIMIZED=FALSE"}</definedName>
    <definedName name="_187__FDSAUDITLINK__" localSheetId="4" hidden="1">{"fdsup://IBCentral/FAT Viewer?action=UPDATE&amp;creator=factset&amp;DOC_NAME=fat:reuters_annual_source_window.fat&amp;display_string=Audit&amp;DYN_ARGS=TRUE&amp;VAR:ID1=048354&amp;VAR:RCODE=DSTT&amp;VAR:SDATE=20100399&amp;VAR:FREQ=Y&amp;VAR:RELITEM=GBP&amp;VAR:CURRENCY=&amp;VAR:CURRSOURCE=EXSHARE&amp;VA","R:NATFREQ=ANNUAL&amp;VAR:RFIELD=FINALIZED&amp;VAR:DB_TYPE=&amp;VAR:UNITS=M&amp;window=popup&amp;width=450&amp;height=300&amp;START_MAXIMIZED=FALSE"}</definedName>
    <definedName name="_187__FDSAUDITLINK__" localSheetId="5" hidden="1">{"fdsup://IBCentral/FAT Viewer?action=UPDATE&amp;creator=factset&amp;DOC_NAME=fat:reuters_annual_source_window.fat&amp;display_string=Audit&amp;DYN_ARGS=TRUE&amp;VAR:ID1=048354&amp;VAR:RCODE=DSTT&amp;VAR:SDATE=20100399&amp;VAR:FREQ=Y&amp;VAR:RELITEM=GBP&amp;VAR:CURRENCY=&amp;VAR:CURRSOURCE=EXSHARE&amp;VA","R:NATFREQ=ANNUAL&amp;VAR:RFIELD=FINALIZED&amp;VAR:DB_TYPE=&amp;VAR:UNITS=M&amp;window=popup&amp;width=450&amp;height=300&amp;START_MAXIMIZED=FALSE"}</definedName>
    <definedName name="_187__FDSAUDITLINK__" hidden="1">{"fdsup://IBCentral/FAT Viewer?action=UPDATE&amp;creator=factset&amp;DOC_NAME=fat:reuters_annual_source_window.fat&amp;display_string=Audit&amp;DYN_ARGS=TRUE&amp;VAR:ID1=048354&amp;VAR:RCODE=DSTT&amp;VAR:SDATE=20100399&amp;VAR:FREQ=Y&amp;VAR:RELITEM=GBP&amp;VAR:CURRENCY=&amp;VAR:CURRSOURCE=EXSHARE&amp;VA","R:NATFREQ=ANNUAL&amp;VAR:RFIELD=FINALIZED&amp;VAR:DB_TYPE=&amp;VAR:UNITS=M&amp;window=popup&amp;width=450&amp;height=300&amp;START_MAXIMIZED=FALSE"}</definedName>
    <definedName name="_1871NameCA1_35_1_1">NA()</definedName>
    <definedName name="_1873NameCA1_36_1_1">NA()</definedName>
    <definedName name="_1875NameCA1_37_1_1">NA()</definedName>
    <definedName name="_1877NameCA1_38_1_1">NA()</definedName>
    <definedName name="_1879NameCA1_4_1">NA()</definedName>
    <definedName name="_188__FDSAUDITLINK__" localSheetId="6" hidden="1">{"fdsup://IBCentral/FAT Viewer?action=UPDATE&amp;creator=factset&amp;DOC_NAME=fat:reuters_annual_source_window.fat&amp;display_string=Audit&amp;DYN_ARGS=TRUE&amp;VAR:ID1=048354&amp;VAR:RCODE=DSTT&amp;VAR:SDATE=20090399&amp;VAR:FREQ=Y&amp;VAR:RELITEM=GBP&amp;VAR:CURRENCY=&amp;VAR:CURRSOURCE=EXSHARE&amp;VA","R:NATFREQ=ANNUAL&amp;VAR:RFIELD=FINALIZED&amp;VAR:DB_TYPE=&amp;VAR:UNITS=M&amp;window=popup&amp;width=450&amp;height=300&amp;START_MAXIMIZED=FALSE"}</definedName>
    <definedName name="_188__FDSAUDITLINK__" localSheetId="4" hidden="1">{"fdsup://IBCentral/FAT Viewer?action=UPDATE&amp;creator=factset&amp;DOC_NAME=fat:reuters_annual_source_window.fat&amp;display_string=Audit&amp;DYN_ARGS=TRUE&amp;VAR:ID1=048354&amp;VAR:RCODE=DSTT&amp;VAR:SDATE=20090399&amp;VAR:FREQ=Y&amp;VAR:RELITEM=GBP&amp;VAR:CURRENCY=&amp;VAR:CURRSOURCE=EXSHARE&amp;VA","R:NATFREQ=ANNUAL&amp;VAR:RFIELD=FINALIZED&amp;VAR:DB_TYPE=&amp;VAR:UNITS=M&amp;window=popup&amp;width=450&amp;height=300&amp;START_MAXIMIZED=FALSE"}</definedName>
    <definedName name="_188__FDSAUDITLINK__" localSheetId="5" hidden="1">{"fdsup://IBCentral/FAT Viewer?action=UPDATE&amp;creator=factset&amp;DOC_NAME=fat:reuters_annual_source_window.fat&amp;display_string=Audit&amp;DYN_ARGS=TRUE&amp;VAR:ID1=048354&amp;VAR:RCODE=DSTT&amp;VAR:SDATE=20090399&amp;VAR:FREQ=Y&amp;VAR:RELITEM=GBP&amp;VAR:CURRENCY=&amp;VAR:CURRSOURCE=EXSHARE&amp;VA","R:NATFREQ=ANNUAL&amp;VAR:RFIELD=FINALIZED&amp;VAR:DB_TYPE=&amp;VAR:UNITS=M&amp;window=popup&amp;width=450&amp;height=300&amp;START_MAXIMIZED=FALSE"}</definedName>
    <definedName name="_188__FDSAUDITLINK__" hidden="1">{"fdsup://IBCentral/FAT Viewer?action=UPDATE&amp;creator=factset&amp;DOC_NAME=fat:reuters_annual_source_window.fat&amp;display_string=Audit&amp;DYN_ARGS=TRUE&amp;VAR:ID1=048354&amp;VAR:RCODE=DSTT&amp;VAR:SDATE=20090399&amp;VAR:FREQ=Y&amp;VAR:RELITEM=GBP&amp;VAR:CURRENCY=&amp;VAR:CURRSOURCE=EXSHARE&amp;VA","R:NATFREQ=ANNUAL&amp;VAR:RFIELD=FINALIZED&amp;VAR:DB_TYPE=&amp;VAR:UNITS=M&amp;window=popup&amp;width=450&amp;height=300&amp;START_MAXIMIZED=FALSE"}</definedName>
    <definedName name="_1880NameCA1_5_1">NA()</definedName>
    <definedName name="_1884NameCA2_25_1">NA()</definedName>
    <definedName name="_1885NameCA2_26_1">NA()</definedName>
    <definedName name="_1886NameCA2_27_1">NA()</definedName>
    <definedName name="_1887NameCA2_28_1">NA()</definedName>
    <definedName name="_1888NameCA2_29_1">NA()</definedName>
    <definedName name="_1889NameCA2_30_1">NA()</definedName>
    <definedName name="_188CCCA3_33_1_1">NA()</definedName>
    <definedName name="_189__FDSAUDITLINK__" localSheetId="6" hidden="1">{"fdsup://IBCentral/FAT Viewer?action=UPDATE&amp;creator=factset&amp;DOC_NAME=fat:reuters_annual_source_window.fat&amp;display_string=Audit&amp;DYN_ARGS=TRUE&amp;VAR:ID1=048354&amp;VAR:RCODE=DSTT&amp;VAR:SDATE=20080399&amp;VAR:FREQ=Y&amp;VAR:RELITEM=GBP&amp;VAR:CURRENCY=&amp;VAR:CURRSOURCE=EXSHARE&amp;VA","R:NATFREQ=ANNUAL&amp;VAR:RFIELD=FINALIZED&amp;VAR:DB_TYPE=&amp;VAR:UNITS=M&amp;window=popup&amp;width=450&amp;height=300&amp;START_MAXIMIZED=FALSE"}</definedName>
    <definedName name="_189__FDSAUDITLINK__" localSheetId="4" hidden="1">{"fdsup://IBCentral/FAT Viewer?action=UPDATE&amp;creator=factset&amp;DOC_NAME=fat:reuters_annual_source_window.fat&amp;display_string=Audit&amp;DYN_ARGS=TRUE&amp;VAR:ID1=048354&amp;VAR:RCODE=DSTT&amp;VAR:SDATE=20080399&amp;VAR:FREQ=Y&amp;VAR:RELITEM=GBP&amp;VAR:CURRENCY=&amp;VAR:CURRSOURCE=EXSHARE&amp;VA","R:NATFREQ=ANNUAL&amp;VAR:RFIELD=FINALIZED&amp;VAR:DB_TYPE=&amp;VAR:UNITS=M&amp;window=popup&amp;width=450&amp;height=300&amp;START_MAXIMIZED=FALSE"}</definedName>
    <definedName name="_189__FDSAUDITLINK__" localSheetId="5" hidden="1">{"fdsup://IBCentral/FAT Viewer?action=UPDATE&amp;creator=factset&amp;DOC_NAME=fat:reuters_annual_source_window.fat&amp;display_string=Audit&amp;DYN_ARGS=TRUE&amp;VAR:ID1=048354&amp;VAR:RCODE=DSTT&amp;VAR:SDATE=20080399&amp;VAR:FREQ=Y&amp;VAR:RELITEM=GBP&amp;VAR:CURRENCY=&amp;VAR:CURRSOURCE=EXSHARE&amp;VA","R:NATFREQ=ANNUAL&amp;VAR:RFIELD=FINALIZED&amp;VAR:DB_TYPE=&amp;VAR:UNITS=M&amp;window=popup&amp;width=450&amp;height=300&amp;START_MAXIMIZED=FALSE"}</definedName>
    <definedName name="_189__FDSAUDITLINK__" hidden="1">{"fdsup://IBCentral/FAT Viewer?action=UPDATE&amp;creator=factset&amp;DOC_NAME=fat:reuters_annual_source_window.fat&amp;display_string=Audit&amp;DYN_ARGS=TRUE&amp;VAR:ID1=048354&amp;VAR:RCODE=DSTT&amp;VAR:SDATE=20080399&amp;VAR:FREQ=Y&amp;VAR:RELITEM=GBP&amp;VAR:CURRENCY=&amp;VAR:CURRSOURCE=EXSHARE&amp;VA","R:NATFREQ=ANNUAL&amp;VAR:RFIELD=FINALIZED&amp;VAR:DB_TYPE=&amp;VAR:UNITS=M&amp;window=popup&amp;width=450&amp;height=300&amp;START_MAXIMIZED=FALSE"}</definedName>
    <definedName name="_1890NameCA2_31_1">NA()</definedName>
    <definedName name="_1891NameCA2_32_1">NA()</definedName>
    <definedName name="_1893NameCA2_33_1_1">NA()</definedName>
    <definedName name="_1895NameCA2_34_1_1">NA()</definedName>
    <definedName name="_1897NameCA2_35_1_1">NA()</definedName>
    <definedName name="_1899NameCA2_36_1_1">NA()</definedName>
    <definedName name="_19__123Graph_DSS6_B" hidden="1">#REF!</definedName>
    <definedName name="_19__FDSAUDITLINK__" localSheetId="6"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19__FDSAUDITLINK__" localSheetId="4"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19__FDSAUDITLINK__" localSheetId="5"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19__FDSAUDITLINK__"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190__FDSAUDITLINK__" localSheetId="6" hidden="1">{"fdsup://IBCentral/FAT Viewer?action=UPDATE&amp;creator=factset&amp;DOC_NAME=fat:reuters_annual_source_window.fat&amp;display_string=Audit&amp;DYN_ARGS=TRUE&amp;VAR:ID1=048354&amp;VAR:RCODE=DSTT&amp;VAR:SDATE=20070399&amp;VAR:FREQ=Y&amp;VAR:RELITEM=GBP&amp;VAR:CURRENCY=&amp;VAR:CURRSOURCE=EXSHARE&amp;VA","R:NATFREQ=ANNUAL&amp;VAR:RFIELD=FINALIZED&amp;VAR:DB_TYPE=&amp;VAR:UNITS=M&amp;window=popup&amp;width=450&amp;height=300&amp;START_MAXIMIZED=FALSE"}</definedName>
    <definedName name="_190__FDSAUDITLINK__" localSheetId="4" hidden="1">{"fdsup://IBCentral/FAT Viewer?action=UPDATE&amp;creator=factset&amp;DOC_NAME=fat:reuters_annual_source_window.fat&amp;display_string=Audit&amp;DYN_ARGS=TRUE&amp;VAR:ID1=048354&amp;VAR:RCODE=DSTT&amp;VAR:SDATE=20070399&amp;VAR:FREQ=Y&amp;VAR:RELITEM=GBP&amp;VAR:CURRENCY=&amp;VAR:CURRSOURCE=EXSHARE&amp;VA","R:NATFREQ=ANNUAL&amp;VAR:RFIELD=FINALIZED&amp;VAR:DB_TYPE=&amp;VAR:UNITS=M&amp;window=popup&amp;width=450&amp;height=300&amp;START_MAXIMIZED=FALSE"}</definedName>
    <definedName name="_190__FDSAUDITLINK__" localSheetId="5" hidden="1">{"fdsup://IBCentral/FAT Viewer?action=UPDATE&amp;creator=factset&amp;DOC_NAME=fat:reuters_annual_source_window.fat&amp;display_string=Audit&amp;DYN_ARGS=TRUE&amp;VAR:ID1=048354&amp;VAR:RCODE=DSTT&amp;VAR:SDATE=20070399&amp;VAR:FREQ=Y&amp;VAR:RELITEM=GBP&amp;VAR:CURRENCY=&amp;VAR:CURRSOURCE=EXSHARE&amp;VA","R:NATFREQ=ANNUAL&amp;VAR:RFIELD=FINALIZED&amp;VAR:DB_TYPE=&amp;VAR:UNITS=M&amp;window=popup&amp;width=450&amp;height=300&amp;START_MAXIMIZED=FALSE"}</definedName>
    <definedName name="_190__FDSAUDITLINK__" hidden="1">{"fdsup://IBCentral/FAT Viewer?action=UPDATE&amp;creator=factset&amp;DOC_NAME=fat:reuters_annual_source_window.fat&amp;display_string=Audit&amp;DYN_ARGS=TRUE&amp;VAR:ID1=048354&amp;VAR:RCODE=DSTT&amp;VAR:SDATE=20070399&amp;VAR:FREQ=Y&amp;VAR:RELITEM=GBP&amp;VAR:CURRENCY=&amp;VAR:CURRSOURCE=EXSHARE&amp;VA","R:NATFREQ=ANNUAL&amp;VAR:RFIELD=FINALIZED&amp;VAR:DB_TYPE=&amp;VAR:UNITS=M&amp;window=popup&amp;width=450&amp;height=300&amp;START_MAXIMIZED=FALSE"}</definedName>
    <definedName name="_1901NameCA2_37_1_1">NA()</definedName>
    <definedName name="_1903NameCA2_38_1_1">NA()</definedName>
    <definedName name="_1905NameCA2_4_1">NA()</definedName>
    <definedName name="_1906NameCA2_5_1">NA()</definedName>
    <definedName name="_190CCCA3_34_1_1">NA()</definedName>
    <definedName name="_191__FDSAUDITLINK__" localSheetId="6" hidden="1">{"fdsup://IBCentral/FAT Viewer?action=UPDATE&amp;creator=factset&amp;DOC_NAME=fat:reuters_annual_source_window.fat&amp;display_string=Audit&amp;DYN_ARGS=TRUE&amp;VAR:ID1=048354&amp;VAR:RCODE=DSTT&amp;VAR:SDATE=20060399&amp;VAR:FREQ=Y&amp;VAR:RELITEM=GBP&amp;VAR:CURRENCY=&amp;VAR:CURRSOURCE=EXSHARE&amp;VA","R:NATFREQ=ANNUAL&amp;VAR:RFIELD=FINALIZED&amp;VAR:DB_TYPE=&amp;VAR:UNITS=M&amp;window=popup&amp;width=450&amp;height=300&amp;START_MAXIMIZED=FALSE"}</definedName>
    <definedName name="_191__FDSAUDITLINK__" localSheetId="4" hidden="1">{"fdsup://IBCentral/FAT Viewer?action=UPDATE&amp;creator=factset&amp;DOC_NAME=fat:reuters_annual_source_window.fat&amp;display_string=Audit&amp;DYN_ARGS=TRUE&amp;VAR:ID1=048354&amp;VAR:RCODE=DSTT&amp;VAR:SDATE=20060399&amp;VAR:FREQ=Y&amp;VAR:RELITEM=GBP&amp;VAR:CURRENCY=&amp;VAR:CURRSOURCE=EXSHARE&amp;VA","R:NATFREQ=ANNUAL&amp;VAR:RFIELD=FINALIZED&amp;VAR:DB_TYPE=&amp;VAR:UNITS=M&amp;window=popup&amp;width=450&amp;height=300&amp;START_MAXIMIZED=FALSE"}</definedName>
    <definedName name="_191__FDSAUDITLINK__" localSheetId="5" hidden="1">{"fdsup://IBCentral/FAT Viewer?action=UPDATE&amp;creator=factset&amp;DOC_NAME=fat:reuters_annual_source_window.fat&amp;display_string=Audit&amp;DYN_ARGS=TRUE&amp;VAR:ID1=048354&amp;VAR:RCODE=DSTT&amp;VAR:SDATE=20060399&amp;VAR:FREQ=Y&amp;VAR:RELITEM=GBP&amp;VAR:CURRENCY=&amp;VAR:CURRSOURCE=EXSHARE&amp;VA","R:NATFREQ=ANNUAL&amp;VAR:RFIELD=FINALIZED&amp;VAR:DB_TYPE=&amp;VAR:UNITS=M&amp;window=popup&amp;width=450&amp;height=300&amp;START_MAXIMIZED=FALSE"}</definedName>
    <definedName name="_191__FDSAUDITLINK__" hidden="1">{"fdsup://IBCentral/FAT Viewer?action=UPDATE&amp;creator=factset&amp;DOC_NAME=fat:reuters_annual_source_window.fat&amp;display_string=Audit&amp;DYN_ARGS=TRUE&amp;VAR:ID1=048354&amp;VAR:RCODE=DSTT&amp;VAR:SDATE=20060399&amp;VAR:FREQ=Y&amp;VAR:RELITEM=GBP&amp;VAR:CURRENCY=&amp;VAR:CURRSOURCE=EXSHARE&amp;VA","R:NATFREQ=ANNUAL&amp;VAR:RFIELD=FINALIZED&amp;VAR:DB_TYPE=&amp;VAR:UNITS=M&amp;window=popup&amp;width=450&amp;height=300&amp;START_MAXIMIZED=FALSE"}</definedName>
    <definedName name="_1910NameCA3_25_1">NA()</definedName>
    <definedName name="_1911NameCA3_26_1">NA()</definedName>
    <definedName name="_1912NameCA3_27_1">NA()</definedName>
    <definedName name="_1913NameCA3_28_1">NA()</definedName>
    <definedName name="_1914NameCA3_29_1">NA()</definedName>
    <definedName name="_1915NameCA3_30_1">NA()</definedName>
    <definedName name="_1916NameCA3_31_1">NA()</definedName>
    <definedName name="_1917NameCA3_32_1">NA()</definedName>
    <definedName name="_1919NameCA3_33_1_1">NA()</definedName>
    <definedName name="_192__FDSAUDITLINK__" localSheetId="6" hidden="1">{"fdsup://IBCentral/FAT Viewer?action=UPDATE&amp;creator=factset&amp;DOC_NAME=fat:reuters_annual_source_window.fat&amp;display_string=Audit&amp;DYN_ARGS=TRUE&amp;VAR:ID1=048354&amp;VAR:RCODE=DSTT&amp;VAR:SDATE=20100399&amp;VAR:FREQ=Y&amp;VAR:RELITEM=USD&amp;VAR:CURRENCY=&amp;VAR:CURRSOURCE=EXSHARE&amp;VA","R:NATFREQ=ANNUAL&amp;VAR:RFIELD=FINALIZED&amp;VAR:DB_TYPE=&amp;VAR:UNITS=M&amp;window=popup&amp;width=450&amp;height=300&amp;START_MAXIMIZED=FALSE"}</definedName>
    <definedName name="_192__FDSAUDITLINK__" localSheetId="4" hidden="1">{"fdsup://IBCentral/FAT Viewer?action=UPDATE&amp;creator=factset&amp;DOC_NAME=fat:reuters_annual_source_window.fat&amp;display_string=Audit&amp;DYN_ARGS=TRUE&amp;VAR:ID1=048354&amp;VAR:RCODE=DSTT&amp;VAR:SDATE=20100399&amp;VAR:FREQ=Y&amp;VAR:RELITEM=USD&amp;VAR:CURRENCY=&amp;VAR:CURRSOURCE=EXSHARE&amp;VA","R:NATFREQ=ANNUAL&amp;VAR:RFIELD=FINALIZED&amp;VAR:DB_TYPE=&amp;VAR:UNITS=M&amp;window=popup&amp;width=450&amp;height=300&amp;START_MAXIMIZED=FALSE"}</definedName>
    <definedName name="_192__FDSAUDITLINK__" localSheetId="5" hidden="1">{"fdsup://IBCentral/FAT Viewer?action=UPDATE&amp;creator=factset&amp;DOC_NAME=fat:reuters_annual_source_window.fat&amp;display_string=Audit&amp;DYN_ARGS=TRUE&amp;VAR:ID1=048354&amp;VAR:RCODE=DSTT&amp;VAR:SDATE=20100399&amp;VAR:FREQ=Y&amp;VAR:RELITEM=USD&amp;VAR:CURRENCY=&amp;VAR:CURRSOURCE=EXSHARE&amp;VA","R:NATFREQ=ANNUAL&amp;VAR:RFIELD=FINALIZED&amp;VAR:DB_TYPE=&amp;VAR:UNITS=M&amp;window=popup&amp;width=450&amp;height=300&amp;START_MAXIMIZED=FALSE"}</definedName>
    <definedName name="_192__FDSAUDITLINK__" hidden="1">{"fdsup://IBCentral/FAT Viewer?action=UPDATE&amp;creator=factset&amp;DOC_NAME=fat:reuters_annual_source_window.fat&amp;display_string=Audit&amp;DYN_ARGS=TRUE&amp;VAR:ID1=048354&amp;VAR:RCODE=DSTT&amp;VAR:SDATE=20100399&amp;VAR:FREQ=Y&amp;VAR:RELITEM=USD&amp;VAR:CURRENCY=&amp;VAR:CURRSOURCE=EXSHARE&amp;VA","R:NATFREQ=ANNUAL&amp;VAR:RFIELD=FINALIZED&amp;VAR:DB_TYPE=&amp;VAR:UNITS=M&amp;window=popup&amp;width=450&amp;height=300&amp;START_MAXIMIZED=FALSE"}</definedName>
    <definedName name="_1921NameCA3_34_1_1">NA()</definedName>
    <definedName name="_1923NameCA3_35_1_1">NA()</definedName>
    <definedName name="_1925NameCA3_36_1_1">NA()</definedName>
    <definedName name="_1927NameCA3_37_1_1">NA()</definedName>
    <definedName name="_1929NameCA3_38_1_1">NA()</definedName>
    <definedName name="_192CCCA3_35_1_1">NA()</definedName>
    <definedName name="_193__FDSAUDITLINK__" localSheetId="6" hidden="1">{"fdsup://IBCentral/FAT Viewer?action=UPDATE&amp;creator=factset&amp;DOC_NAME=fat:reuters_annual_source_window.fat&amp;display_string=Audit&amp;DYN_ARGS=TRUE&amp;VAR:ID1=048354&amp;VAR:RCODE=DSTT&amp;VAR:SDATE=20090399&amp;VAR:FREQ=Y&amp;VAR:RELITEM=USD&amp;VAR:CURRENCY=&amp;VAR:CURRSOURCE=EXSHARE&amp;VA","R:NATFREQ=ANNUAL&amp;VAR:RFIELD=FINALIZED&amp;VAR:DB_TYPE=&amp;VAR:UNITS=M&amp;window=popup&amp;width=450&amp;height=300&amp;START_MAXIMIZED=FALSE"}</definedName>
    <definedName name="_193__FDSAUDITLINK__" localSheetId="4" hidden="1">{"fdsup://IBCentral/FAT Viewer?action=UPDATE&amp;creator=factset&amp;DOC_NAME=fat:reuters_annual_source_window.fat&amp;display_string=Audit&amp;DYN_ARGS=TRUE&amp;VAR:ID1=048354&amp;VAR:RCODE=DSTT&amp;VAR:SDATE=20090399&amp;VAR:FREQ=Y&amp;VAR:RELITEM=USD&amp;VAR:CURRENCY=&amp;VAR:CURRSOURCE=EXSHARE&amp;VA","R:NATFREQ=ANNUAL&amp;VAR:RFIELD=FINALIZED&amp;VAR:DB_TYPE=&amp;VAR:UNITS=M&amp;window=popup&amp;width=450&amp;height=300&amp;START_MAXIMIZED=FALSE"}</definedName>
    <definedName name="_193__FDSAUDITLINK__" localSheetId="5" hidden="1">{"fdsup://IBCentral/FAT Viewer?action=UPDATE&amp;creator=factset&amp;DOC_NAME=fat:reuters_annual_source_window.fat&amp;display_string=Audit&amp;DYN_ARGS=TRUE&amp;VAR:ID1=048354&amp;VAR:RCODE=DSTT&amp;VAR:SDATE=20090399&amp;VAR:FREQ=Y&amp;VAR:RELITEM=USD&amp;VAR:CURRENCY=&amp;VAR:CURRSOURCE=EXSHARE&amp;VA","R:NATFREQ=ANNUAL&amp;VAR:RFIELD=FINALIZED&amp;VAR:DB_TYPE=&amp;VAR:UNITS=M&amp;window=popup&amp;width=450&amp;height=300&amp;START_MAXIMIZED=FALSE"}</definedName>
    <definedName name="_193__FDSAUDITLINK__" hidden="1">{"fdsup://IBCentral/FAT Viewer?action=UPDATE&amp;creator=factset&amp;DOC_NAME=fat:reuters_annual_source_window.fat&amp;display_string=Audit&amp;DYN_ARGS=TRUE&amp;VAR:ID1=048354&amp;VAR:RCODE=DSTT&amp;VAR:SDATE=20090399&amp;VAR:FREQ=Y&amp;VAR:RELITEM=USD&amp;VAR:CURRENCY=&amp;VAR:CURRSOURCE=EXSHARE&amp;VA","R:NATFREQ=ANNUAL&amp;VAR:RFIELD=FINALIZED&amp;VAR:DB_TYPE=&amp;VAR:UNITS=M&amp;window=popup&amp;width=450&amp;height=300&amp;START_MAXIMIZED=FALSE"}</definedName>
    <definedName name="_1931NameCA3_4_1">NA()</definedName>
    <definedName name="_1932NameCA3_5_1">NA()</definedName>
    <definedName name="_1936NameFA1_25_1">NA()</definedName>
    <definedName name="_1937NameFA1_26_1">NA()</definedName>
    <definedName name="_1938NameFA1_27_1">NA()</definedName>
    <definedName name="_1939NameFA1_28_1">NA()</definedName>
    <definedName name="_194__FDSAUDITLINK__" localSheetId="6" hidden="1">{"fdsup://IBCentral/FAT Viewer?action=UPDATE&amp;creator=factset&amp;DOC_NAME=fat:reuters_annual_source_window.fat&amp;display_string=Audit&amp;DYN_ARGS=TRUE&amp;VAR:ID1=048354&amp;VAR:RCODE=DSTT&amp;VAR:SDATE=20080399&amp;VAR:FREQ=Y&amp;VAR:RELITEM=USD&amp;VAR:CURRENCY=&amp;VAR:CURRSOURCE=EXSHARE&amp;VA","R:NATFREQ=ANNUAL&amp;VAR:RFIELD=FINALIZED&amp;VAR:DB_TYPE=&amp;VAR:UNITS=M&amp;window=popup&amp;width=450&amp;height=300&amp;START_MAXIMIZED=FALSE"}</definedName>
    <definedName name="_194__FDSAUDITLINK__" localSheetId="4" hidden="1">{"fdsup://IBCentral/FAT Viewer?action=UPDATE&amp;creator=factset&amp;DOC_NAME=fat:reuters_annual_source_window.fat&amp;display_string=Audit&amp;DYN_ARGS=TRUE&amp;VAR:ID1=048354&amp;VAR:RCODE=DSTT&amp;VAR:SDATE=20080399&amp;VAR:FREQ=Y&amp;VAR:RELITEM=USD&amp;VAR:CURRENCY=&amp;VAR:CURRSOURCE=EXSHARE&amp;VA","R:NATFREQ=ANNUAL&amp;VAR:RFIELD=FINALIZED&amp;VAR:DB_TYPE=&amp;VAR:UNITS=M&amp;window=popup&amp;width=450&amp;height=300&amp;START_MAXIMIZED=FALSE"}</definedName>
    <definedName name="_194__FDSAUDITLINK__" localSheetId="5" hidden="1">{"fdsup://IBCentral/FAT Viewer?action=UPDATE&amp;creator=factset&amp;DOC_NAME=fat:reuters_annual_source_window.fat&amp;display_string=Audit&amp;DYN_ARGS=TRUE&amp;VAR:ID1=048354&amp;VAR:RCODE=DSTT&amp;VAR:SDATE=20080399&amp;VAR:FREQ=Y&amp;VAR:RELITEM=USD&amp;VAR:CURRENCY=&amp;VAR:CURRSOURCE=EXSHARE&amp;VA","R:NATFREQ=ANNUAL&amp;VAR:RFIELD=FINALIZED&amp;VAR:DB_TYPE=&amp;VAR:UNITS=M&amp;window=popup&amp;width=450&amp;height=300&amp;START_MAXIMIZED=FALSE"}</definedName>
    <definedName name="_194__FDSAUDITLINK__" hidden="1">{"fdsup://IBCentral/FAT Viewer?action=UPDATE&amp;creator=factset&amp;DOC_NAME=fat:reuters_annual_source_window.fat&amp;display_string=Audit&amp;DYN_ARGS=TRUE&amp;VAR:ID1=048354&amp;VAR:RCODE=DSTT&amp;VAR:SDATE=20080399&amp;VAR:FREQ=Y&amp;VAR:RELITEM=USD&amp;VAR:CURRENCY=&amp;VAR:CURRSOURCE=EXSHARE&amp;VA","R:NATFREQ=ANNUAL&amp;VAR:RFIELD=FINALIZED&amp;VAR:DB_TYPE=&amp;VAR:UNITS=M&amp;window=popup&amp;width=450&amp;height=300&amp;START_MAXIMIZED=FALSE"}</definedName>
    <definedName name="_1940NameFA1_29_1">NA()</definedName>
    <definedName name="_1941NameFA1_30_1">NA()</definedName>
    <definedName name="_1942NameFA1_31_1">NA()</definedName>
    <definedName name="_1943NameFA1_32_1">NA()</definedName>
    <definedName name="_1945NameFA1_33_1_1">NA()</definedName>
    <definedName name="_1947NameFA1_34_1_1">NA()</definedName>
    <definedName name="_1949NameFA1_35_1_1">NA()</definedName>
    <definedName name="_194CCCA3_36_1_1">NA()</definedName>
    <definedName name="_195__FDSAUDITLINK__" localSheetId="6" hidden="1">{"fdsup://IBCentral/FAT Viewer?action=UPDATE&amp;creator=factset&amp;DOC_NAME=fat:reuters_annual_source_window.fat&amp;display_string=Audit&amp;DYN_ARGS=TRUE&amp;VAR:ID1=048354&amp;VAR:RCODE=DSTT&amp;VAR:SDATE=20070399&amp;VAR:FREQ=Y&amp;VAR:RELITEM=USD&amp;VAR:CURRENCY=&amp;VAR:CURRSOURCE=EXSHARE&amp;VA","R:NATFREQ=ANNUAL&amp;VAR:RFIELD=FINALIZED&amp;VAR:DB_TYPE=&amp;VAR:UNITS=M&amp;window=popup&amp;width=450&amp;height=300&amp;START_MAXIMIZED=FALSE"}</definedName>
    <definedName name="_195__FDSAUDITLINK__" localSheetId="4" hidden="1">{"fdsup://IBCentral/FAT Viewer?action=UPDATE&amp;creator=factset&amp;DOC_NAME=fat:reuters_annual_source_window.fat&amp;display_string=Audit&amp;DYN_ARGS=TRUE&amp;VAR:ID1=048354&amp;VAR:RCODE=DSTT&amp;VAR:SDATE=20070399&amp;VAR:FREQ=Y&amp;VAR:RELITEM=USD&amp;VAR:CURRENCY=&amp;VAR:CURRSOURCE=EXSHARE&amp;VA","R:NATFREQ=ANNUAL&amp;VAR:RFIELD=FINALIZED&amp;VAR:DB_TYPE=&amp;VAR:UNITS=M&amp;window=popup&amp;width=450&amp;height=300&amp;START_MAXIMIZED=FALSE"}</definedName>
    <definedName name="_195__FDSAUDITLINK__" localSheetId="5" hidden="1">{"fdsup://IBCentral/FAT Viewer?action=UPDATE&amp;creator=factset&amp;DOC_NAME=fat:reuters_annual_source_window.fat&amp;display_string=Audit&amp;DYN_ARGS=TRUE&amp;VAR:ID1=048354&amp;VAR:RCODE=DSTT&amp;VAR:SDATE=20070399&amp;VAR:FREQ=Y&amp;VAR:RELITEM=USD&amp;VAR:CURRENCY=&amp;VAR:CURRSOURCE=EXSHARE&amp;VA","R:NATFREQ=ANNUAL&amp;VAR:RFIELD=FINALIZED&amp;VAR:DB_TYPE=&amp;VAR:UNITS=M&amp;window=popup&amp;width=450&amp;height=300&amp;START_MAXIMIZED=FALSE"}</definedName>
    <definedName name="_195__FDSAUDITLINK__" hidden="1">{"fdsup://IBCentral/FAT Viewer?action=UPDATE&amp;creator=factset&amp;DOC_NAME=fat:reuters_annual_source_window.fat&amp;display_string=Audit&amp;DYN_ARGS=TRUE&amp;VAR:ID1=048354&amp;VAR:RCODE=DSTT&amp;VAR:SDATE=20070399&amp;VAR:FREQ=Y&amp;VAR:RELITEM=USD&amp;VAR:CURRENCY=&amp;VAR:CURRSOURCE=EXSHARE&amp;VA","R:NATFREQ=ANNUAL&amp;VAR:RFIELD=FINALIZED&amp;VAR:DB_TYPE=&amp;VAR:UNITS=M&amp;window=popup&amp;width=450&amp;height=300&amp;START_MAXIMIZED=FALSE"}</definedName>
    <definedName name="_1951NameFA1_36_1_1">NA()</definedName>
    <definedName name="_1953NameFA1_37_1_1">NA()</definedName>
    <definedName name="_1955NameFA1_38_1_1">NA()</definedName>
    <definedName name="_1957NameFA1_4_1">NA()</definedName>
    <definedName name="_1958NameFA1_5_1">NA()</definedName>
    <definedName name="_196__FDSAUDITLINK__" localSheetId="6" hidden="1">{"fdsup://IBCentral/FAT Viewer?action=UPDATE&amp;creator=factset&amp;DOC_NAME=fat:reuters_annual_source_window.fat&amp;display_string=Audit&amp;DYN_ARGS=TRUE&amp;VAR:ID1=048354&amp;VAR:RCODE=DSTT&amp;VAR:SDATE=20060399&amp;VAR:FREQ=Y&amp;VAR:RELITEM=USD&amp;VAR:CURRENCY=&amp;VAR:CURRSOURCE=EXSHARE&amp;VA","R:NATFREQ=ANNUAL&amp;VAR:RFIELD=FINALIZED&amp;VAR:DB_TYPE=&amp;VAR:UNITS=M&amp;window=popup&amp;width=450&amp;height=300&amp;START_MAXIMIZED=FALSE"}</definedName>
    <definedName name="_196__FDSAUDITLINK__" localSheetId="4" hidden="1">{"fdsup://IBCentral/FAT Viewer?action=UPDATE&amp;creator=factset&amp;DOC_NAME=fat:reuters_annual_source_window.fat&amp;display_string=Audit&amp;DYN_ARGS=TRUE&amp;VAR:ID1=048354&amp;VAR:RCODE=DSTT&amp;VAR:SDATE=20060399&amp;VAR:FREQ=Y&amp;VAR:RELITEM=USD&amp;VAR:CURRENCY=&amp;VAR:CURRSOURCE=EXSHARE&amp;VA","R:NATFREQ=ANNUAL&amp;VAR:RFIELD=FINALIZED&amp;VAR:DB_TYPE=&amp;VAR:UNITS=M&amp;window=popup&amp;width=450&amp;height=300&amp;START_MAXIMIZED=FALSE"}</definedName>
    <definedName name="_196__FDSAUDITLINK__" localSheetId="5" hidden="1">{"fdsup://IBCentral/FAT Viewer?action=UPDATE&amp;creator=factset&amp;DOC_NAME=fat:reuters_annual_source_window.fat&amp;display_string=Audit&amp;DYN_ARGS=TRUE&amp;VAR:ID1=048354&amp;VAR:RCODE=DSTT&amp;VAR:SDATE=20060399&amp;VAR:FREQ=Y&amp;VAR:RELITEM=USD&amp;VAR:CURRENCY=&amp;VAR:CURRSOURCE=EXSHARE&amp;VA","R:NATFREQ=ANNUAL&amp;VAR:RFIELD=FINALIZED&amp;VAR:DB_TYPE=&amp;VAR:UNITS=M&amp;window=popup&amp;width=450&amp;height=300&amp;START_MAXIMIZED=FALSE"}</definedName>
    <definedName name="_196__FDSAUDITLINK__" hidden="1">{"fdsup://IBCentral/FAT Viewer?action=UPDATE&amp;creator=factset&amp;DOC_NAME=fat:reuters_annual_source_window.fat&amp;display_string=Audit&amp;DYN_ARGS=TRUE&amp;VAR:ID1=048354&amp;VAR:RCODE=DSTT&amp;VAR:SDATE=20060399&amp;VAR:FREQ=Y&amp;VAR:RELITEM=USD&amp;VAR:CURRENCY=&amp;VAR:CURRSOURCE=EXSHARE&amp;VA","R:NATFREQ=ANNUAL&amp;VAR:RFIELD=FINALIZED&amp;VAR:DB_TYPE=&amp;VAR:UNITS=M&amp;window=popup&amp;width=450&amp;height=300&amp;START_MAXIMIZED=FALSE"}</definedName>
    <definedName name="_1962NameFA10_25_1">NA()</definedName>
    <definedName name="_1963NameFA10_26_1">NA()</definedName>
    <definedName name="_1964NameFA10_27_1">NA()</definedName>
    <definedName name="_1965NameFA10_28_1">NA()</definedName>
    <definedName name="_1966NameFA10_29_1">NA()</definedName>
    <definedName name="_1967NameFA10_30_1">NA()</definedName>
    <definedName name="_1968NameFA10_31_1">NA()</definedName>
    <definedName name="_1969NameFA10_32_1">NA()</definedName>
    <definedName name="_196CCCA3_37_1_1">NA()</definedName>
    <definedName name="_197__FDSAUDITLINK__" localSheetId="6" hidden="1">{"fdsup://IBCentral/FAT Viewer?action=UPDATE&amp;creator=factset&amp;DOC_NAME=fat:reuters_annual_source_window.fat&amp;display_string=Audit&amp;DYN_ARGS=TRUE&amp;VAR:ID1=475531&amp;VAR:RCODE=DSTT&amp;VAR:SDATE=20101299&amp;VAR:FREQ=Y&amp;VAR:RELITEM=EUR&amp;VAR:CURRENCY=&amp;VAR:CURRSOURCE=EXSHARE&amp;VA","R:NATFREQ=ANNUAL&amp;VAR:RFIELD=FINALIZED&amp;VAR:DB_TYPE=&amp;VAR:UNITS=M&amp;window=popup&amp;width=450&amp;height=300&amp;START_MAXIMIZED=FALSE"}</definedName>
    <definedName name="_197__FDSAUDITLINK__" localSheetId="4" hidden="1">{"fdsup://IBCentral/FAT Viewer?action=UPDATE&amp;creator=factset&amp;DOC_NAME=fat:reuters_annual_source_window.fat&amp;display_string=Audit&amp;DYN_ARGS=TRUE&amp;VAR:ID1=475531&amp;VAR:RCODE=DSTT&amp;VAR:SDATE=20101299&amp;VAR:FREQ=Y&amp;VAR:RELITEM=EUR&amp;VAR:CURRENCY=&amp;VAR:CURRSOURCE=EXSHARE&amp;VA","R:NATFREQ=ANNUAL&amp;VAR:RFIELD=FINALIZED&amp;VAR:DB_TYPE=&amp;VAR:UNITS=M&amp;window=popup&amp;width=450&amp;height=300&amp;START_MAXIMIZED=FALSE"}</definedName>
    <definedName name="_197__FDSAUDITLINK__" localSheetId="5" hidden="1">{"fdsup://IBCentral/FAT Viewer?action=UPDATE&amp;creator=factset&amp;DOC_NAME=fat:reuters_annual_source_window.fat&amp;display_string=Audit&amp;DYN_ARGS=TRUE&amp;VAR:ID1=475531&amp;VAR:RCODE=DSTT&amp;VAR:SDATE=20101299&amp;VAR:FREQ=Y&amp;VAR:RELITEM=EUR&amp;VAR:CURRENCY=&amp;VAR:CURRSOURCE=EXSHARE&amp;VA","R:NATFREQ=ANNUAL&amp;VAR:RFIELD=FINALIZED&amp;VAR:DB_TYPE=&amp;VAR:UNITS=M&amp;window=popup&amp;width=450&amp;height=300&amp;START_MAXIMIZED=FALSE"}</definedName>
    <definedName name="_197__FDSAUDITLINK__" hidden="1">{"fdsup://IBCentral/FAT Viewer?action=UPDATE&amp;creator=factset&amp;DOC_NAME=fat:reuters_annual_source_window.fat&amp;display_string=Audit&amp;DYN_ARGS=TRUE&amp;VAR:ID1=475531&amp;VAR:RCODE=DSTT&amp;VAR:SDATE=20101299&amp;VAR:FREQ=Y&amp;VAR:RELITEM=EUR&amp;VAR:CURRENCY=&amp;VAR:CURRSOURCE=EXSHARE&amp;VA","R:NATFREQ=ANNUAL&amp;VAR:RFIELD=FINALIZED&amp;VAR:DB_TYPE=&amp;VAR:UNITS=M&amp;window=popup&amp;width=450&amp;height=300&amp;START_MAXIMIZED=FALSE"}</definedName>
    <definedName name="_1971NameFA10_33_1_1">NA()</definedName>
    <definedName name="_1973NameFA10_34_1_1">NA()</definedName>
    <definedName name="_1975NameFA10_35_1_1">NA()</definedName>
    <definedName name="_1977NameFA10_36_1_1">NA()</definedName>
    <definedName name="_1979NameFA10_37_1_1">NA()</definedName>
    <definedName name="_198__FDSAUDITLINK__" localSheetId="6" hidden="1">{"fdsup://IBCentral/FAT Viewer?action=UPDATE&amp;creator=factset&amp;DOC_NAME=fat:reuters_annual_source_window.fat&amp;display_string=Audit&amp;DYN_ARGS=TRUE&amp;VAR:ID1=475531&amp;VAR:RCODE=DSTT&amp;VAR:SDATE=20091299&amp;VAR:FREQ=Y&amp;VAR:RELITEM=EUR&amp;VAR:CURRENCY=&amp;VAR:CURRSOURCE=EXSHARE&amp;VA","R:NATFREQ=ANNUAL&amp;VAR:RFIELD=FINALIZED&amp;VAR:DB_TYPE=&amp;VAR:UNITS=M&amp;window=popup&amp;width=450&amp;height=300&amp;START_MAXIMIZED=FALSE"}</definedName>
    <definedName name="_198__FDSAUDITLINK__" localSheetId="4" hidden="1">{"fdsup://IBCentral/FAT Viewer?action=UPDATE&amp;creator=factset&amp;DOC_NAME=fat:reuters_annual_source_window.fat&amp;display_string=Audit&amp;DYN_ARGS=TRUE&amp;VAR:ID1=475531&amp;VAR:RCODE=DSTT&amp;VAR:SDATE=20091299&amp;VAR:FREQ=Y&amp;VAR:RELITEM=EUR&amp;VAR:CURRENCY=&amp;VAR:CURRSOURCE=EXSHARE&amp;VA","R:NATFREQ=ANNUAL&amp;VAR:RFIELD=FINALIZED&amp;VAR:DB_TYPE=&amp;VAR:UNITS=M&amp;window=popup&amp;width=450&amp;height=300&amp;START_MAXIMIZED=FALSE"}</definedName>
    <definedName name="_198__FDSAUDITLINK__" localSheetId="5" hidden="1">{"fdsup://IBCentral/FAT Viewer?action=UPDATE&amp;creator=factset&amp;DOC_NAME=fat:reuters_annual_source_window.fat&amp;display_string=Audit&amp;DYN_ARGS=TRUE&amp;VAR:ID1=475531&amp;VAR:RCODE=DSTT&amp;VAR:SDATE=20091299&amp;VAR:FREQ=Y&amp;VAR:RELITEM=EUR&amp;VAR:CURRENCY=&amp;VAR:CURRSOURCE=EXSHARE&amp;VA","R:NATFREQ=ANNUAL&amp;VAR:RFIELD=FINALIZED&amp;VAR:DB_TYPE=&amp;VAR:UNITS=M&amp;window=popup&amp;width=450&amp;height=300&amp;START_MAXIMIZED=FALSE"}</definedName>
    <definedName name="_198__FDSAUDITLINK__" hidden="1">{"fdsup://IBCentral/FAT Viewer?action=UPDATE&amp;creator=factset&amp;DOC_NAME=fat:reuters_annual_source_window.fat&amp;display_string=Audit&amp;DYN_ARGS=TRUE&amp;VAR:ID1=475531&amp;VAR:RCODE=DSTT&amp;VAR:SDATE=20091299&amp;VAR:FREQ=Y&amp;VAR:RELITEM=EUR&amp;VAR:CURRENCY=&amp;VAR:CURRSOURCE=EXSHARE&amp;VA","R:NATFREQ=ANNUAL&amp;VAR:RFIELD=FINALIZED&amp;VAR:DB_TYPE=&amp;VAR:UNITS=M&amp;window=popup&amp;width=450&amp;height=300&amp;START_MAXIMIZED=FALSE"}</definedName>
    <definedName name="_1981NameFA10_38_1_1">NA()</definedName>
    <definedName name="_1983NameFA10_4_1">NA()</definedName>
    <definedName name="_1984NameFA10_5_1">NA()</definedName>
    <definedName name="_1988NameFA11_25_1">NA()</definedName>
    <definedName name="_1989NameFA11_26_1">NA()</definedName>
    <definedName name="_198CCCA3_38_1_1">NA()</definedName>
    <definedName name="_199__FDSAUDITLINK__" localSheetId="6" hidden="1">{"fdsup://IBCentral/FAT Viewer?action=UPDATE&amp;creator=factset&amp;DOC_NAME=fat:reuters_annual_source_window.fat&amp;display_string=Audit&amp;DYN_ARGS=TRUE&amp;VAR:ID1=475531&amp;VAR:RCODE=DSTT&amp;VAR:SDATE=20081299&amp;VAR:FREQ=Y&amp;VAR:RELITEM=EUR&amp;VAR:CURRENCY=&amp;VAR:CURRSOURCE=EXSHARE&amp;VA","R:NATFREQ=ANNUAL&amp;VAR:RFIELD=FINALIZED&amp;VAR:DB_TYPE=&amp;VAR:UNITS=M&amp;window=popup&amp;width=450&amp;height=300&amp;START_MAXIMIZED=FALSE"}</definedName>
    <definedName name="_199__FDSAUDITLINK__" localSheetId="4" hidden="1">{"fdsup://IBCentral/FAT Viewer?action=UPDATE&amp;creator=factset&amp;DOC_NAME=fat:reuters_annual_source_window.fat&amp;display_string=Audit&amp;DYN_ARGS=TRUE&amp;VAR:ID1=475531&amp;VAR:RCODE=DSTT&amp;VAR:SDATE=20081299&amp;VAR:FREQ=Y&amp;VAR:RELITEM=EUR&amp;VAR:CURRENCY=&amp;VAR:CURRSOURCE=EXSHARE&amp;VA","R:NATFREQ=ANNUAL&amp;VAR:RFIELD=FINALIZED&amp;VAR:DB_TYPE=&amp;VAR:UNITS=M&amp;window=popup&amp;width=450&amp;height=300&amp;START_MAXIMIZED=FALSE"}</definedName>
    <definedName name="_199__FDSAUDITLINK__" localSheetId="5" hidden="1">{"fdsup://IBCentral/FAT Viewer?action=UPDATE&amp;creator=factset&amp;DOC_NAME=fat:reuters_annual_source_window.fat&amp;display_string=Audit&amp;DYN_ARGS=TRUE&amp;VAR:ID1=475531&amp;VAR:RCODE=DSTT&amp;VAR:SDATE=20081299&amp;VAR:FREQ=Y&amp;VAR:RELITEM=EUR&amp;VAR:CURRENCY=&amp;VAR:CURRSOURCE=EXSHARE&amp;VA","R:NATFREQ=ANNUAL&amp;VAR:RFIELD=FINALIZED&amp;VAR:DB_TYPE=&amp;VAR:UNITS=M&amp;window=popup&amp;width=450&amp;height=300&amp;START_MAXIMIZED=FALSE"}</definedName>
    <definedName name="_199__FDSAUDITLINK__" hidden="1">{"fdsup://IBCentral/FAT Viewer?action=UPDATE&amp;creator=factset&amp;DOC_NAME=fat:reuters_annual_source_window.fat&amp;display_string=Audit&amp;DYN_ARGS=TRUE&amp;VAR:ID1=475531&amp;VAR:RCODE=DSTT&amp;VAR:SDATE=20081299&amp;VAR:FREQ=Y&amp;VAR:RELITEM=EUR&amp;VAR:CURRENCY=&amp;VAR:CURRSOURCE=EXSHARE&amp;VA","R:NATFREQ=ANNUAL&amp;VAR:RFIELD=FINALIZED&amp;VAR:DB_TYPE=&amp;VAR:UNITS=M&amp;window=popup&amp;width=450&amp;height=300&amp;START_MAXIMIZED=FALSE"}</definedName>
    <definedName name="_1990NameFA11_27_1">NA()</definedName>
    <definedName name="_1991NameFA11_28_1">NA()</definedName>
    <definedName name="_1992NameFA11_29_1">NA()</definedName>
    <definedName name="_1993NameFA11_30_1">NA()</definedName>
    <definedName name="_1994NameFA11_31_1">NA()</definedName>
    <definedName name="_1995NameFA11_32_1">NA()</definedName>
    <definedName name="_1997NameFA11_33_1_1">NA()</definedName>
    <definedName name="_1999NameFA11_34_1_1">NA()</definedName>
    <definedName name="_19A._3_1">NA()</definedName>
    <definedName name="_1I塅䕃_塅ELVE_MONTHS_MORTGAGE_PASS_THROUGHS_FDIC" hidden="1">"c6412"</definedName>
    <definedName name="_2__?teverhu_1_1">NA()</definedName>
    <definedName name="_2__123Graph_ACHART_2" hidden="1">#REF!</definedName>
    <definedName name="_2__123Graph_BCHART_9" hidden="1">#REF!</definedName>
    <definedName name="_2__FDSAUDITLINK__" localSheetId="6"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2__FDSAUDITLINK__" localSheetId="4"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2__FDSAUDITLINK__" localSheetId="5"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2__FDSAUDITLINK__"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2_0___.0solv" hidden="1">#REF!,#REF!</definedName>
    <definedName name="_2_0teverhu">#REF!</definedName>
    <definedName name="_20__123Graph_ACHART_2" hidden="1">#REF!</definedName>
    <definedName name="_20__123Graph_BSTD_A" hidden="1">#REF!</definedName>
    <definedName name="_20__123Graph_DSS7_A" hidden="1">#REF!</definedName>
    <definedName name="_20__123Graph_LBL_ACHART_2" hidden="1">#REF!</definedName>
    <definedName name="_20__FDSAUDITLINK__" localSheetId="6"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0__FDSAUDITLINK__" localSheetId="4"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0__FDSAUDITLINK__" localSheetId="5"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0__FDSAUDITLINK__"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00__FDSAUDITLINK__" localSheetId="6" hidden="1">{"fdsup://IBCentral/FAT Viewer?action=UPDATE&amp;creator=factset&amp;DOC_NAME=fat:reuters_annual_source_window.fat&amp;display_string=Audit&amp;DYN_ARGS=TRUE&amp;VAR:ID1=475531&amp;VAR:RCODE=DSTT&amp;VAR:SDATE=20071299&amp;VAR:FREQ=Y&amp;VAR:RELITEM=EUR&amp;VAR:CURRENCY=&amp;VAR:CURRSOURCE=EXSHARE&amp;VA","R:NATFREQ=ANNUAL&amp;VAR:RFIELD=FINALIZED&amp;VAR:DB_TYPE=&amp;VAR:UNITS=M&amp;window=popup&amp;width=450&amp;height=300&amp;START_MAXIMIZED=FALSE"}</definedName>
    <definedName name="_200__FDSAUDITLINK__" localSheetId="4" hidden="1">{"fdsup://IBCentral/FAT Viewer?action=UPDATE&amp;creator=factset&amp;DOC_NAME=fat:reuters_annual_source_window.fat&amp;display_string=Audit&amp;DYN_ARGS=TRUE&amp;VAR:ID1=475531&amp;VAR:RCODE=DSTT&amp;VAR:SDATE=20071299&amp;VAR:FREQ=Y&amp;VAR:RELITEM=EUR&amp;VAR:CURRENCY=&amp;VAR:CURRSOURCE=EXSHARE&amp;VA","R:NATFREQ=ANNUAL&amp;VAR:RFIELD=FINALIZED&amp;VAR:DB_TYPE=&amp;VAR:UNITS=M&amp;window=popup&amp;width=450&amp;height=300&amp;START_MAXIMIZED=FALSE"}</definedName>
    <definedName name="_200__FDSAUDITLINK__" localSheetId="5" hidden="1">{"fdsup://IBCentral/FAT Viewer?action=UPDATE&amp;creator=factset&amp;DOC_NAME=fat:reuters_annual_source_window.fat&amp;display_string=Audit&amp;DYN_ARGS=TRUE&amp;VAR:ID1=475531&amp;VAR:RCODE=DSTT&amp;VAR:SDATE=20071299&amp;VAR:FREQ=Y&amp;VAR:RELITEM=EUR&amp;VAR:CURRENCY=&amp;VAR:CURRSOURCE=EXSHARE&amp;VA","R:NATFREQ=ANNUAL&amp;VAR:RFIELD=FINALIZED&amp;VAR:DB_TYPE=&amp;VAR:UNITS=M&amp;window=popup&amp;width=450&amp;height=300&amp;START_MAXIMIZED=FALSE"}</definedName>
    <definedName name="_200__FDSAUDITLINK__" hidden="1">{"fdsup://IBCentral/FAT Viewer?action=UPDATE&amp;creator=factset&amp;DOC_NAME=fat:reuters_annual_source_window.fat&amp;display_string=Audit&amp;DYN_ARGS=TRUE&amp;VAR:ID1=475531&amp;VAR:RCODE=DSTT&amp;VAR:SDATE=20071299&amp;VAR:FREQ=Y&amp;VAR:RELITEM=EUR&amp;VAR:CURRENCY=&amp;VAR:CURRSOURCE=EXSHARE&amp;VA","R:NATFREQ=ANNUAL&amp;VAR:RFIELD=FINALIZED&amp;VAR:DB_TYPE=&amp;VAR:UNITS=M&amp;window=popup&amp;width=450&amp;height=300&amp;START_MAXIMIZED=FALSE"}</definedName>
    <definedName name="_2001NameFA11_35_1_1">NA()</definedName>
    <definedName name="_2003NameFA11_36_1_1">NA()</definedName>
    <definedName name="_2005NameFA11_37_1_1">NA()</definedName>
    <definedName name="_2007NameFA11_38_1_1">NA()</definedName>
    <definedName name="_2009NameFA11_4_1">NA()</definedName>
    <definedName name="_200CCCA3_4_1">NA()</definedName>
    <definedName name="_201__FDSAUDITLINK__" localSheetId="6" hidden="1">{"fdsup://IBCentral/FAT Viewer?action=UPDATE&amp;creator=factset&amp;DOC_NAME=fat:reuters_annual_source_window.fat&amp;display_string=Audit&amp;DYN_ARGS=TRUE&amp;VAR:ID1=475531&amp;VAR:RCODE=DSTT&amp;VAR:SDATE=20061299&amp;VAR:FREQ=Y&amp;VAR:RELITEM=EUR&amp;VAR:CURRENCY=&amp;VAR:CURRSOURCE=EXSHARE&amp;VA","R:NATFREQ=ANNUAL&amp;VAR:RFIELD=FINALIZED&amp;VAR:DB_TYPE=&amp;VAR:UNITS=M&amp;window=popup&amp;width=450&amp;height=300&amp;START_MAXIMIZED=FALSE"}</definedName>
    <definedName name="_201__FDSAUDITLINK__" localSheetId="4" hidden="1">{"fdsup://IBCentral/FAT Viewer?action=UPDATE&amp;creator=factset&amp;DOC_NAME=fat:reuters_annual_source_window.fat&amp;display_string=Audit&amp;DYN_ARGS=TRUE&amp;VAR:ID1=475531&amp;VAR:RCODE=DSTT&amp;VAR:SDATE=20061299&amp;VAR:FREQ=Y&amp;VAR:RELITEM=EUR&amp;VAR:CURRENCY=&amp;VAR:CURRSOURCE=EXSHARE&amp;VA","R:NATFREQ=ANNUAL&amp;VAR:RFIELD=FINALIZED&amp;VAR:DB_TYPE=&amp;VAR:UNITS=M&amp;window=popup&amp;width=450&amp;height=300&amp;START_MAXIMIZED=FALSE"}</definedName>
    <definedName name="_201__FDSAUDITLINK__" localSheetId="5" hidden="1">{"fdsup://IBCentral/FAT Viewer?action=UPDATE&amp;creator=factset&amp;DOC_NAME=fat:reuters_annual_source_window.fat&amp;display_string=Audit&amp;DYN_ARGS=TRUE&amp;VAR:ID1=475531&amp;VAR:RCODE=DSTT&amp;VAR:SDATE=20061299&amp;VAR:FREQ=Y&amp;VAR:RELITEM=EUR&amp;VAR:CURRENCY=&amp;VAR:CURRSOURCE=EXSHARE&amp;VA","R:NATFREQ=ANNUAL&amp;VAR:RFIELD=FINALIZED&amp;VAR:DB_TYPE=&amp;VAR:UNITS=M&amp;window=popup&amp;width=450&amp;height=300&amp;START_MAXIMIZED=FALSE"}</definedName>
    <definedName name="_201__FDSAUDITLINK__" hidden="1">{"fdsup://IBCentral/FAT Viewer?action=UPDATE&amp;creator=factset&amp;DOC_NAME=fat:reuters_annual_source_window.fat&amp;display_string=Audit&amp;DYN_ARGS=TRUE&amp;VAR:ID1=475531&amp;VAR:RCODE=DSTT&amp;VAR:SDATE=20061299&amp;VAR:FREQ=Y&amp;VAR:RELITEM=EUR&amp;VAR:CURRENCY=&amp;VAR:CURRSOURCE=EXSHARE&amp;VA","R:NATFREQ=ANNUAL&amp;VAR:RFIELD=FINALIZED&amp;VAR:DB_TYPE=&amp;VAR:UNITS=M&amp;window=popup&amp;width=450&amp;height=300&amp;START_MAXIMIZED=FALSE"}</definedName>
    <definedName name="_2010NameFA11_5_1">NA()</definedName>
    <definedName name="_2014NameFA15_25_1">NA()</definedName>
    <definedName name="_2015NameFA15_26_1">NA()</definedName>
    <definedName name="_2016NameFA15_27_1">NA()</definedName>
    <definedName name="_2017NameFA15_28_1">NA()</definedName>
    <definedName name="_2018NameFA15_29_1">NA()</definedName>
    <definedName name="_2019NameFA15_30_1">NA()</definedName>
    <definedName name="_201CCCA3_5_1">NA()</definedName>
    <definedName name="_202__FDSAUDITLINK__" localSheetId="6" hidden="1">{"fdsup://IBCentral/FAT Viewer?action=UPDATE&amp;creator=factset&amp;DOC_NAME=fat:reuters_annual_source_window.fat&amp;display_string=Audit&amp;DYN_ARGS=TRUE&amp;VAR:ID1=048354&amp;VAR:RCODE=DSTT&amp;VAR:SDATE=20100399&amp;VAR:FREQ=Y&amp;VAR:RELITEM=EUR&amp;VAR:CURRENCY=&amp;VAR:CURRSOURCE=EXSHARE&amp;VA","R:NATFREQ=ANNUAL&amp;VAR:RFIELD=FINALIZED&amp;VAR:DB_TYPE=&amp;VAR:UNITS=M&amp;window=popup&amp;width=450&amp;height=300&amp;START_MAXIMIZED=FALSE"}</definedName>
    <definedName name="_202__FDSAUDITLINK__" localSheetId="4" hidden="1">{"fdsup://IBCentral/FAT Viewer?action=UPDATE&amp;creator=factset&amp;DOC_NAME=fat:reuters_annual_source_window.fat&amp;display_string=Audit&amp;DYN_ARGS=TRUE&amp;VAR:ID1=048354&amp;VAR:RCODE=DSTT&amp;VAR:SDATE=20100399&amp;VAR:FREQ=Y&amp;VAR:RELITEM=EUR&amp;VAR:CURRENCY=&amp;VAR:CURRSOURCE=EXSHARE&amp;VA","R:NATFREQ=ANNUAL&amp;VAR:RFIELD=FINALIZED&amp;VAR:DB_TYPE=&amp;VAR:UNITS=M&amp;window=popup&amp;width=450&amp;height=300&amp;START_MAXIMIZED=FALSE"}</definedName>
    <definedName name="_202__FDSAUDITLINK__" localSheetId="5" hidden="1">{"fdsup://IBCentral/FAT Viewer?action=UPDATE&amp;creator=factset&amp;DOC_NAME=fat:reuters_annual_source_window.fat&amp;display_string=Audit&amp;DYN_ARGS=TRUE&amp;VAR:ID1=048354&amp;VAR:RCODE=DSTT&amp;VAR:SDATE=20100399&amp;VAR:FREQ=Y&amp;VAR:RELITEM=EUR&amp;VAR:CURRENCY=&amp;VAR:CURRSOURCE=EXSHARE&amp;VA","R:NATFREQ=ANNUAL&amp;VAR:RFIELD=FINALIZED&amp;VAR:DB_TYPE=&amp;VAR:UNITS=M&amp;window=popup&amp;width=450&amp;height=300&amp;START_MAXIMIZED=FALSE"}</definedName>
    <definedName name="_202__FDSAUDITLINK__" hidden="1">{"fdsup://IBCentral/FAT Viewer?action=UPDATE&amp;creator=factset&amp;DOC_NAME=fat:reuters_annual_source_window.fat&amp;display_string=Audit&amp;DYN_ARGS=TRUE&amp;VAR:ID1=048354&amp;VAR:RCODE=DSTT&amp;VAR:SDATE=20100399&amp;VAR:FREQ=Y&amp;VAR:RELITEM=EUR&amp;VAR:CURRENCY=&amp;VAR:CURRSOURCE=EXSHARE&amp;VA","R:NATFREQ=ANNUAL&amp;VAR:RFIELD=FINALIZED&amp;VAR:DB_TYPE=&amp;VAR:UNITS=M&amp;window=popup&amp;width=450&amp;height=300&amp;START_MAXIMIZED=FALSE"}</definedName>
    <definedName name="_2020NameFA15_31_1">NA()</definedName>
    <definedName name="_2021NameFA15_32_1">NA()</definedName>
    <definedName name="_2023NameFA15_33_1_1">NA()</definedName>
    <definedName name="_2025NameFA15_34_1_1">NA()</definedName>
    <definedName name="_2027NameFA15_35_1_1">NA()</definedName>
    <definedName name="_2029NameFA15_36_1_1">NA()</definedName>
    <definedName name="_203__FDSAUDITLINK__" localSheetId="6" hidden="1">{"fdsup://IBCentral/FAT Viewer?action=UPDATE&amp;creator=factset&amp;DOC_NAME=fat:reuters_annual_source_window.fat&amp;display_string=Audit&amp;DYN_ARGS=TRUE&amp;VAR:ID1=048354&amp;VAR:RCODE=DSTT&amp;VAR:SDATE=20090399&amp;VAR:FREQ=Y&amp;VAR:RELITEM=EUR&amp;VAR:CURRENCY=&amp;VAR:CURRSOURCE=EXSHARE&amp;VA","R:NATFREQ=ANNUAL&amp;VAR:RFIELD=FINALIZED&amp;VAR:DB_TYPE=&amp;VAR:UNITS=M&amp;window=popup&amp;width=450&amp;height=300&amp;START_MAXIMIZED=FALSE"}</definedName>
    <definedName name="_203__FDSAUDITLINK__" localSheetId="4" hidden="1">{"fdsup://IBCentral/FAT Viewer?action=UPDATE&amp;creator=factset&amp;DOC_NAME=fat:reuters_annual_source_window.fat&amp;display_string=Audit&amp;DYN_ARGS=TRUE&amp;VAR:ID1=048354&amp;VAR:RCODE=DSTT&amp;VAR:SDATE=20090399&amp;VAR:FREQ=Y&amp;VAR:RELITEM=EUR&amp;VAR:CURRENCY=&amp;VAR:CURRSOURCE=EXSHARE&amp;VA","R:NATFREQ=ANNUAL&amp;VAR:RFIELD=FINALIZED&amp;VAR:DB_TYPE=&amp;VAR:UNITS=M&amp;window=popup&amp;width=450&amp;height=300&amp;START_MAXIMIZED=FALSE"}</definedName>
    <definedName name="_203__FDSAUDITLINK__" localSheetId="5" hidden="1">{"fdsup://IBCentral/FAT Viewer?action=UPDATE&amp;creator=factset&amp;DOC_NAME=fat:reuters_annual_source_window.fat&amp;display_string=Audit&amp;DYN_ARGS=TRUE&amp;VAR:ID1=048354&amp;VAR:RCODE=DSTT&amp;VAR:SDATE=20090399&amp;VAR:FREQ=Y&amp;VAR:RELITEM=EUR&amp;VAR:CURRENCY=&amp;VAR:CURRSOURCE=EXSHARE&amp;VA","R:NATFREQ=ANNUAL&amp;VAR:RFIELD=FINALIZED&amp;VAR:DB_TYPE=&amp;VAR:UNITS=M&amp;window=popup&amp;width=450&amp;height=300&amp;START_MAXIMIZED=FALSE"}</definedName>
    <definedName name="_203__FDSAUDITLINK__" hidden="1">{"fdsup://IBCentral/FAT Viewer?action=UPDATE&amp;creator=factset&amp;DOC_NAME=fat:reuters_annual_source_window.fat&amp;display_string=Audit&amp;DYN_ARGS=TRUE&amp;VAR:ID1=048354&amp;VAR:RCODE=DSTT&amp;VAR:SDATE=20090399&amp;VAR:FREQ=Y&amp;VAR:RELITEM=EUR&amp;VAR:CURRENCY=&amp;VAR:CURRSOURCE=EXSHARE&amp;VA","R:NATFREQ=ANNUAL&amp;VAR:RFIELD=FINALIZED&amp;VAR:DB_TYPE=&amp;VAR:UNITS=M&amp;window=popup&amp;width=450&amp;height=300&amp;START_MAXIMIZED=FALSE"}</definedName>
    <definedName name="_2031NameFA15_37_1_1">NA()</definedName>
    <definedName name="_2033NameFA15_38_1_1">NA()</definedName>
    <definedName name="_2035NameFA15_4_1">NA()</definedName>
    <definedName name="_2036NameFA15_5_1">NA()</definedName>
    <definedName name="_204__FDSAUDITLINK__" localSheetId="6" hidden="1">{"fdsup://IBCentral/FAT Viewer?action=UPDATE&amp;creator=factset&amp;DOC_NAME=fat:reuters_annual_source_window.fat&amp;display_string=Audit&amp;DYN_ARGS=TRUE&amp;VAR:ID1=048354&amp;VAR:RCODE=DSTT&amp;VAR:SDATE=20080399&amp;VAR:FREQ=Y&amp;VAR:RELITEM=EUR&amp;VAR:CURRENCY=&amp;VAR:CURRSOURCE=EXSHARE&amp;VA","R:NATFREQ=ANNUAL&amp;VAR:RFIELD=FINALIZED&amp;VAR:DB_TYPE=&amp;VAR:UNITS=M&amp;window=popup&amp;width=450&amp;height=300&amp;START_MAXIMIZED=FALSE"}</definedName>
    <definedName name="_204__FDSAUDITLINK__" localSheetId="4" hidden="1">{"fdsup://IBCentral/FAT Viewer?action=UPDATE&amp;creator=factset&amp;DOC_NAME=fat:reuters_annual_source_window.fat&amp;display_string=Audit&amp;DYN_ARGS=TRUE&amp;VAR:ID1=048354&amp;VAR:RCODE=DSTT&amp;VAR:SDATE=20080399&amp;VAR:FREQ=Y&amp;VAR:RELITEM=EUR&amp;VAR:CURRENCY=&amp;VAR:CURRSOURCE=EXSHARE&amp;VA","R:NATFREQ=ANNUAL&amp;VAR:RFIELD=FINALIZED&amp;VAR:DB_TYPE=&amp;VAR:UNITS=M&amp;window=popup&amp;width=450&amp;height=300&amp;START_MAXIMIZED=FALSE"}</definedName>
    <definedName name="_204__FDSAUDITLINK__" localSheetId="5" hidden="1">{"fdsup://IBCentral/FAT Viewer?action=UPDATE&amp;creator=factset&amp;DOC_NAME=fat:reuters_annual_source_window.fat&amp;display_string=Audit&amp;DYN_ARGS=TRUE&amp;VAR:ID1=048354&amp;VAR:RCODE=DSTT&amp;VAR:SDATE=20080399&amp;VAR:FREQ=Y&amp;VAR:RELITEM=EUR&amp;VAR:CURRENCY=&amp;VAR:CURRSOURCE=EXSHARE&amp;VA","R:NATFREQ=ANNUAL&amp;VAR:RFIELD=FINALIZED&amp;VAR:DB_TYPE=&amp;VAR:UNITS=M&amp;window=popup&amp;width=450&amp;height=300&amp;START_MAXIMIZED=FALSE"}</definedName>
    <definedName name="_204__FDSAUDITLINK__" hidden="1">{"fdsup://IBCentral/FAT Viewer?action=UPDATE&amp;creator=factset&amp;DOC_NAME=fat:reuters_annual_source_window.fat&amp;display_string=Audit&amp;DYN_ARGS=TRUE&amp;VAR:ID1=048354&amp;VAR:RCODE=DSTT&amp;VAR:SDATE=20080399&amp;VAR:FREQ=Y&amp;VAR:RELITEM=EUR&amp;VAR:CURRENCY=&amp;VAR:CURRSOURCE=EXSHARE&amp;VA","R:NATFREQ=ANNUAL&amp;VAR:RFIELD=FINALIZED&amp;VAR:DB_TYPE=&amp;VAR:UNITS=M&amp;window=popup&amp;width=450&amp;height=300&amp;START_MAXIMIZED=FALSE"}</definedName>
    <definedName name="_2040NameFA16_25_1">NA()</definedName>
    <definedName name="_2041NameFA16_26_1">NA()</definedName>
    <definedName name="_2042NameFA16_27_1">NA()</definedName>
    <definedName name="_2043NameFA16_28_1">NA()</definedName>
    <definedName name="_2044NameFA16_29_1">NA()</definedName>
    <definedName name="_2045NameFA16_30_1">NA()</definedName>
    <definedName name="_2046NameFA16_31_1">NA()</definedName>
    <definedName name="_2047NameFA16_32_1">NA()</definedName>
    <definedName name="_2049NameFA16_33_1_1">NA()</definedName>
    <definedName name="_205__FDSAUDITLINK__" localSheetId="6" hidden="1">{"fdsup://IBCentral/FAT Viewer?action=UPDATE&amp;creator=factset&amp;DOC_NAME=fat:reuters_annual_source_window.fat&amp;display_string=Audit&amp;DYN_ARGS=TRUE&amp;VAR:ID1=048354&amp;VAR:RCODE=DSTT&amp;VAR:SDATE=20070399&amp;VAR:FREQ=Y&amp;VAR:RELITEM=EUR&amp;VAR:CURRENCY=&amp;VAR:CURRSOURCE=EXSHARE&amp;VA","R:NATFREQ=ANNUAL&amp;VAR:RFIELD=FINALIZED&amp;VAR:DB_TYPE=&amp;VAR:UNITS=M&amp;window=popup&amp;width=450&amp;height=300&amp;START_MAXIMIZED=FALSE"}</definedName>
    <definedName name="_205__FDSAUDITLINK__" localSheetId="4" hidden="1">{"fdsup://IBCentral/FAT Viewer?action=UPDATE&amp;creator=factset&amp;DOC_NAME=fat:reuters_annual_source_window.fat&amp;display_string=Audit&amp;DYN_ARGS=TRUE&amp;VAR:ID1=048354&amp;VAR:RCODE=DSTT&amp;VAR:SDATE=20070399&amp;VAR:FREQ=Y&amp;VAR:RELITEM=EUR&amp;VAR:CURRENCY=&amp;VAR:CURRSOURCE=EXSHARE&amp;VA","R:NATFREQ=ANNUAL&amp;VAR:RFIELD=FINALIZED&amp;VAR:DB_TYPE=&amp;VAR:UNITS=M&amp;window=popup&amp;width=450&amp;height=300&amp;START_MAXIMIZED=FALSE"}</definedName>
    <definedName name="_205__FDSAUDITLINK__" localSheetId="5" hidden="1">{"fdsup://IBCentral/FAT Viewer?action=UPDATE&amp;creator=factset&amp;DOC_NAME=fat:reuters_annual_source_window.fat&amp;display_string=Audit&amp;DYN_ARGS=TRUE&amp;VAR:ID1=048354&amp;VAR:RCODE=DSTT&amp;VAR:SDATE=20070399&amp;VAR:FREQ=Y&amp;VAR:RELITEM=EUR&amp;VAR:CURRENCY=&amp;VAR:CURRSOURCE=EXSHARE&amp;VA","R:NATFREQ=ANNUAL&amp;VAR:RFIELD=FINALIZED&amp;VAR:DB_TYPE=&amp;VAR:UNITS=M&amp;window=popup&amp;width=450&amp;height=300&amp;START_MAXIMIZED=FALSE"}</definedName>
    <definedName name="_205__FDSAUDITLINK__" hidden="1">{"fdsup://IBCentral/FAT Viewer?action=UPDATE&amp;creator=factset&amp;DOC_NAME=fat:reuters_annual_source_window.fat&amp;display_string=Audit&amp;DYN_ARGS=TRUE&amp;VAR:ID1=048354&amp;VAR:RCODE=DSTT&amp;VAR:SDATE=20070399&amp;VAR:FREQ=Y&amp;VAR:RELITEM=EUR&amp;VAR:CURRENCY=&amp;VAR:CURRSOURCE=EXSHARE&amp;VA","R:NATFREQ=ANNUAL&amp;VAR:RFIELD=FINALIZED&amp;VAR:DB_TYPE=&amp;VAR:UNITS=M&amp;window=popup&amp;width=450&amp;height=300&amp;START_MAXIMIZED=FALSE"}</definedName>
    <definedName name="_2051NameFA16_34_1_1">NA()</definedName>
    <definedName name="_2053NameFA16_35_1_1">NA()</definedName>
    <definedName name="_2055NameFA16_36_1_1">NA()</definedName>
    <definedName name="_2057NameFA16_37_1_1">NA()</definedName>
    <definedName name="_2059NameFA16_38_1_1">NA()</definedName>
    <definedName name="_205CCFA1_25_1">NA()</definedName>
    <definedName name="_206__FDSAUDITLINK__" localSheetId="6" hidden="1">{"fdsup://IBCentral/FAT Viewer?action=UPDATE&amp;creator=factset&amp;DOC_NAME=fat:reuters_annual_source_window.fat&amp;display_string=Audit&amp;DYN_ARGS=TRUE&amp;VAR:ID1=048354&amp;VAR:RCODE=DSTT&amp;VAR:SDATE=20060399&amp;VAR:FREQ=Y&amp;VAR:RELITEM=EUR&amp;VAR:CURRENCY=&amp;VAR:CURRSOURCE=EXSHARE&amp;VA","R:NATFREQ=ANNUAL&amp;VAR:RFIELD=FINALIZED&amp;VAR:DB_TYPE=&amp;VAR:UNITS=M&amp;window=popup&amp;width=450&amp;height=300&amp;START_MAXIMIZED=FALSE"}</definedName>
    <definedName name="_206__FDSAUDITLINK__" localSheetId="4" hidden="1">{"fdsup://IBCentral/FAT Viewer?action=UPDATE&amp;creator=factset&amp;DOC_NAME=fat:reuters_annual_source_window.fat&amp;display_string=Audit&amp;DYN_ARGS=TRUE&amp;VAR:ID1=048354&amp;VAR:RCODE=DSTT&amp;VAR:SDATE=20060399&amp;VAR:FREQ=Y&amp;VAR:RELITEM=EUR&amp;VAR:CURRENCY=&amp;VAR:CURRSOURCE=EXSHARE&amp;VA","R:NATFREQ=ANNUAL&amp;VAR:RFIELD=FINALIZED&amp;VAR:DB_TYPE=&amp;VAR:UNITS=M&amp;window=popup&amp;width=450&amp;height=300&amp;START_MAXIMIZED=FALSE"}</definedName>
    <definedName name="_206__FDSAUDITLINK__" localSheetId="5" hidden="1">{"fdsup://IBCentral/FAT Viewer?action=UPDATE&amp;creator=factset&amp;DOC_NAME=fat:reuters_annual_source_window.fat&amp;display_string=Audit&amp;DYN_ARGS=TRUE&amp;VAR:ID1=048354&amp;VAR:RCODE=DSTT&amp;VAR:SDATE=20060399&amp;VAR:FREQ=Y&amp;VAR:RELITEM=EUR&amp;VAR:CURRENCY=&amp;VAR:CURRSOURCE=EXSHARE&amp;VA","R:NATFREQ=ANNUAL&amp;VAR:RFIELD=FINALIZED&amp;VAR:DB_TYPE=&amp;VAR:UNITS=M&amp;window=popup&amp;width=450&amp;height=300&amp;START_MAXIMIZED=FALSE"}</definedName>
    <definedName name="_206__FDSAUDITLINK__" hidden="1">{"fdsup://IBCentral/FAT Viewer?action=UPDATE&amp;creator=factset&amp;DOC_NAME=fat:reuters_annual_source_window.fat&amp;display_string=Audit&amp;DYN_ARGS=TRUE&amp;VAR:ID1=048354&amp;VAR:RCODE=DSTT&amp;VAR:SDATE=20060399&amp;VAR:FREQ=Y&amp;VAR:RELITEM=EUR&amp;VAR:CURRENCY=&amp;VAR:CURRSOURCE=EXSHARE&amp;VA","R:NATFREQ=ANNUAL&amp;VAR:RFIELD=FINALIZED&amp;VAR:DB_TYPE=&amp;VAR:UNITS=M&amp;window=popup&amp;width=450&amp;height=300&amp;START_MAXIMIZED=FALSE"}</definedName>
    <definedName name="_2061NameFA16_4_1">NA()</definedName>
    <definedName name="_2062NameFA16_5_1">NA()</definedName>
    <definedName name="_2066NameFA17_25_1">NA()</definedName>
    <definedName name="_2067NameFA17_26_1">NA()</definedName>
    <definedName name="_2068NameFA17_27_1">NA()</definedName>
    <definedName name="_2069NameFA17_28_1">NA()</definedName>
    <definedName name="_206CCFA1_26_1">NA()</definedName>
    <definedName name="_207__FDSAUDITLINK__" localSheetId="6" hidden="1">{"fdsup://IBCentral/FAT Viewer?action=UPDATE&amp;creator=factset&amp;DOC_NAME=fat:reuters_annual_source_window.fat&amp;display_string=Audit&amp;DYN_ARGS=TRUE&amp;VAR:ID1=048354&amp;VAR:RCODE=DSTT&amp;VAR:SDATE=20100399&amp;VAR:FREQ=Y&amp;VAR:RELITEM=USD&amp;VAR:CURRENCY=&amp;VAR:CURRSOURCE=EXSHARE&amp;VA","R:NATFREQ=ANNUAL&amp;VAR:RFIELD=FINALIZED&amp;VAR:DB_TYPE=&amp;VAR:UNITS=M&amp;window=popup&amp;width=450&amp;height=300&amp;START_MAXIMIZED=FALSE"}</definedName>
    <definedName name="_207__FDSAUDITLINK__" localSheetId="4" hidden="1">{"fdsup://IBCentral/FAT Viewer?action=UPDATE&amp;creator=factset&amp;DOC_NAME=fat:reuters_annual_source_window.fat&amp;display_string=Audit&amp;DYN_ARGS=TRUE&amp;VAR:ID1=048354&amp;VAR:RCODE=DSTT&amp;VAR:SDATE=20100399&amp;VAR:FREQ=Y&amp;VAR:RELITEM=USD&amp;VAR:CURRENCY=&amp;VAR:CURRSOURCE=EXSHARE&amp;VA","R:NATFREQ=ANNUAL&amp;VAR:RFIELD=FINALIZED&amp;VAR:DB_TYPE=&amp;VAR:UNITS=M&amp;window=popup&amp;width=450&amp;height=300&amp;START_MAXIMIZED=FALSE"}</definedName>
    <definedName name="_207__FDSAUDITLINK__" localSheetId="5" hidden="1">{"fdsup://IBCentral/FAT Viewer?action=UPDATE&amp;creator=factset&amp;DOC_NAME=fat:reuters_annual_source_window.fat&amp;display_string=Audit&amp;DYN_ARGS=TRUE&amp;VAR:ID1=048354&amp;VAR:RCODE=DSTT&amp;VAR:SDATE=20100399&amp;VAR:FREQ=Y&amp;VAR:RELITEM=USD&amp;VAR:CURRENCY=&amp;VAR:CURRSOURCE=EXSHARE&amp;VA","R:NATFREQ=ANNUAL&amp;VAR:RFIELD=FINALIZED&amp;VAR:DB_TYPE=&amp;VAR:UNITS=M&amp;window=popup&amp;width=450&amp;height=300&amp;START_MAXIMIZED=FALSE"}</definedName>
    <definedName name="_207__FDSAUDITLINK__" hidden="1">{"fdsup://IBCentral/FAT Viewer?action=UPDATE&amp;creator=factset&amp;DOC_NAME=fat:reuters_annual_source_window.fat&amp;display_string=Audit&amp;DYN_ARGS=TRUE&amp;VAR:ID1=048354&amp;VAR:RCODE=DSTT&amp;VAR:SDATE=20100399&amp;VAR:FREQ=Y&amp;VAR:RELITEM=USD&amp;VAR:CURRENCY=&amp;VAR:CURRSOURCE=EXSHARE&amp;VA","R:NATFREQ=ANNUAL&amp;VAR:RFIELD=FINALIZED&amp;VAR:DB_TYPE=&amp;VAR:UNITS=M&amp;window=popup&amp;width=450&amp;height=300&amp;START_MAXIMIZED=FALSE"}</definedName>
    <definedName name="_2070NameFA17_29_1">NA()</definedName>
    <definedName name="_2071NameFA17_30_1">NA()</definedName>
    <definedName name="_2072NameFA17_31_1">NA()</definedName>
    <definedName name="_2073NameFA17_32_1">NA()</definedName>
    <definedName name="_2075NameFA17_33_1_1">NA()</definedName>
    <definedName name="_2077NameFA17_34_1_1">NA()</definedName>
    <definedName name="_2079NameFA17_35_1_1">NA()</definedName>
    <definedName name="_207CCFA1_27_1">NA()</definedName>
    <definedName name="_208__FDSAUDITLINK__" localSheetId="6" hidden="1">{"fdsup://IBCentral/FAT Viewer?action=UPDATE&amp;creator=factset&amp;DOC_NAME=fat:reuters_annual_source_window.fat&amp;display_string=Audit&amp;DYN_ARGS=TRUE&amp;VAR:ID1=048354&amp;VAR:RCODE=DSTT&amp;VAR:SDATE=20090399&amp;VAR:FREQ=Y&amp;VAR:RELITEM=USD&amp;VAR:CURRENCY=&amp;VAR:CURRSOURCE=EXSHARE&amp;VA","R:NATFREQ=ANNUAL&amp;VAR:RFIELD=FINALIZED&amp;VAR:DB_TYPE=&amp;VAR:UNITS=M&amp;window=popup&amp;width=450&amp;height=300&amp;START_MAXIMIZED=FALSE"}</definedName>
    <definedName name="_208__FDSAUDITLINK__" localSheetId="4" hidden="1">{"fdsup://IBCentral/FAT Viewer?action=UPDATE&amp;creator=factset&amp;DOC_NAME=fat:reuters_annual_source_window.fat&amp;display_string=Audit&amp;DYN_ARGS=TRUE&amp;VAR:ID1=048354&amp;VAR:RCODE=DSTT&amp;VAR:SDATE=20090399&amp;VAR:FREQ=Y&amp;VAR:RELITEM=USD&amp;VAR:CURRENCY=&amp;VAR:CURRSOURCE=EXSHARE&amp;VA","R:NATFREQ=ANNUAL&amp;VAR:RFIELD=FINALIZED&amp;VAR:DB_TYPE=&amp;VAR:UNITS=M&amp;window=popup&amp;width=450&amp;height=300&amp;START_MAXIMIZED=FALSE"}</definedName>
    <definedName name="_208__FDSAUDITLINK__" localSheetId="5" hidden="1">{"fdsup://IBCentral/FAT Viewer?action=UPDATE&amp;creator=factset&amp;DOC_NAME=fat:reuters_annual_source_window.fat&amp;display_string=Audit&amp;DYN_ARGS=TRUE&amp;VAR:ID1=048354&amp;VAR:RCODE=DSTT&amp;VAR:SDATE=20090399&amp;VAR:FREQ=Y&amp;VAR:RELITEM=USD&amp;VAR:CURRENCY=&amp;VAR:CURRSOURCE=EXSHARE&amp;VA","R:NATFREQ=ANNUAL&amp;VAR:RFIELD=FINALIZED&amp;VAR:DB_TYPE=&amp;VAR:UNITS=M&amp;window=popup&amp;width=450&amp;height=300&amp;START_MAXIMIZED=FALSE"}</definedName>
    <definedName name="_208__FDSAUDITLINK__" hidden="1">{"fdsup://IBCentral/FAT Viewer?action=UPDATE&amp;creator=factset&amp;DOC_NAME=fat:reuters_annual_source_window.fat&amp;display_string=Audit&amp;DYN_ARGS=TRUE&amp;VAR:ID1=048354&amp;VAR:RCODE=DSTT&amp;VAR:SDATE=20090399&amp;VAR:FREQ=Y&amp;VAR:RELITEM=USD&amp;VAR:CURRENCY=&amp;VAR:CURRSOURCE=EXSHARE&amp;VA","R:NATFREQ=ANNUAL&amp;VAR:RFIELD=FINALIZED&amp;VAR:DB_TYPE=&amp;VAR:UNITS=M&amp;window=popup&amp;width=450&amp;height=300&amp;START_MAXIMIZED=FALSE"}</definedName>
    <definedName name="_2081NameFA17_36_1_1">NA()</definedName>
    <definedName name="_2083NameFA17_37_1_1">NA()</definedName>
    <definedName name="_2085NameFA17_38_1_1">NA()</definedName>
    <definedName name="_2087NameFA17_4_1">NA()</definedName>
    <definedName name="_2088NameFA17_5_1">NA()</definedName>
    <definedName name="_208CCFA1_28_1">NA()</definedName>
    <definedName name="_209__FDSAUDITLINK__" localSheetId="6" hidden="1">{"fdsup://IBCentral/FAT Viewer?action=UPDATE&amp;creator=factset&amp;DOC_NAME=fat:reuters_annual_source_window.fat&amp;display_string=Audit&amp;DYN_ARGS=TRUE&amp;VAR:ID1=048354&amp;VAR:RCODE=DSTT&amp;VAR:SDATE=20080399&amp;VAR:FREQ=Y&amp;VAR:RELITEM=USD&amp;VAR:CURRENCY=&amp;VAR:CURRSOURCE=EXSHARE&amp;VA","R:NATFREQ=ANNUAL&amp;VAR:RFIELD=FINALIZED&amp;VAR:DB_TYPE=&amp;VAR:UNITS=M&amp;window=popup&amp;width=450&amp;height=300&amp;START_MAXIMIZED=FALSE"}</definedName>
    <definedName name="_209__FDSAUDITLINK__" localSheetId="4" hidden="1">{"fdsup://IBCentral/FAT Viewer?action=UPDATE&amp;creator=factset&amp;DOC_NAME=fat:reuters_annual_source_window.fat&amp;display_string=Audit&amp;DYN_ARGS=TRUE&amp;VAR:ID1=048354&amp;VAR:RCODE=DSTT&amp;VAR:SDATE=20080399&amp;VAR:FREQ=Y&amp;VAR:RELITEM=USD&amp;VAR:CURRENCY=&amp;VAR:CURRSOURCE=EXSHARE&amp;VA","R:NATFREQ=ANNUAL&amp;VAR:RFIELD=FINALIZED&amp;VAR:DB_TYPE=&amp;VAR:UNITS=M&amp;window=popup&amp;width=450&amp;height=300&amp;START_MAXIMIZED=FALSE"}</definedName>
    <definedName name="_209__FDSAUDITLINK__" localSheetId="5" hidden="1">{"fdsup://IBCentral/FAT Viewer?action=UPDATE&amp;creator=factset&amp;DOC_NAME=fat:reuters_annual_source_window.fat&amp;display_string=Audit&amp;DYN_ARGS=TRUE&amp;VAR:ID1=048354&amp;VAR:RCODE=DSTT&amp;VAR:SDATE=20080399&amp;VAR:FREQ=Y&amp;VAR:RELITEM=USD&amp;VAR:CURRENCY=&amp;VAR:CURRSOURCE=EXSHARE&amp;VA","R:NATFREQ=ANNUAL&amp;VAR:RFIELD=FINALIZED&amp;VAR:DB_TYPE=&amp;VAR:UNITS=M&amp;window=popup&amp;width=450&amp;height=300&amp;START_MAXIMIZED=FALSE"}</definedName>
    <definedName name="_209__FDSAUDITLINK__" hidden="1">{"fdsup://IBCentral/FAT Viewer?action=UPDATE&amp;creator=factset&amp;DOC_NAME=fat:reuters_annual_source_window.fat&amp;display_string=Audit&amp;DYN_ARGS=TRUE&amp;VAR:ID1=048354&amp;VAR:RCODE=DSTT&amp;VAR:SDATE=20080399&amp;VAR:FREQ=Y&amp;VAR:RELITEM=USD&amp;VAR:CURRENCY=&amp;VAR:CURRSOURCE=EXSHARE&amp;VA","R:NATFREQ=ANNUAL&amp;VAR:RFIELD=FINALIZED&amp;VAR:DB_TYPE=&amp;VAR:UNITS=M&amp;window=popup&amp;width=450&amp;height=300&amp;START_MAXIMIZED=FALSE"}</definedName>
    <definedName name="_2092NameFA2_25_1">NA()</definedName>
    <definedName name="_2093NameFA2_26_1">NA()</definedName>
    <definedName name="_2094NameFA2_27_1">NA()</definedName>
    <definedName name="_2095NameFA2_28_1">NA()</definedName>
    <definedName name="_2096NameFA2_29_1">NA()</definedName>
    <definedName name="_2097NameFA2_30_1">NA()</definedName>
    <definedName name="_2098NameFA2_31_1">NA()</definedName>
    <definedName name="_2099NameFA2_32_1">NA()</definedName>
    <definedName name="_209CCFA1_29_1">NA()</definedName>
    <definedName name="_21__123Graph_LBL_ACHART_1" hidden="1">#REF!</definedName>
    <definedName name="_21__FDSAUDITLINK__" localSheetId="6" hidden="1">{"fdsup://IBCentral/FAT Viewer?action=UPDATE&amp;creator=factset&amp;DOC_NAME=fat:reuters_annual_source_window.fat&amp;display_string=Audit&amp;DYN_ARGS=TRUE&amp;VAR:ID1=483410&amp;VAR:RCODE=DSTT&amp;VAR:SDATE=20051299&amp;VAR:FREQ=Y&amp;VAR:RELITEM=EUR&amp;VAR:CURRENCY=&amp;VAR:CURRSOURCE=EXSHARE&amp;VA","R:NATFREQ=ANNUAL&amp;VAR:RFIELD=FINALIZED&amp;VAR:DB_TYPE=&amp;VAR:UNITS=M&amp;window=popup&amp;width=450&amp;height=300&amp;START_MAXIMIZED=FALSE"}</definedName>
    <definedName name="_21__FDSAUDITLINK__" localSheetId="4" hidden="1">{"fdsup://IBCentral/FAT Viewer?action=UPDATE&amp;creator=factset&amp;DOC_NAME=fat:reuters_annual_source_window.fat&amp;display_string=Audit&amp;DYN_ARGS=TRUE&amp;VAR:ID1=483410&amp;VAR:RCODE=DSTT&amp;VAR:SDATE=20051299&amp;VAR:FREQ=Y&amp;VAR:RELITEM=EUR&amp;VAR:CURRENCY=&amp;VAR:CURRSOURCE=EXSHARE&amp;VA","R:NATFREQ=ANNUAL&amp;VAR:RFIELD=FINALIZED&amp;VAR:DB_TYPE=&amp;VAR:UNITS=M&amp;window=popup&amp;width=450&amp;height=300&amp;START_MAXIMIZED=FALSE"}</definedName>
    <definedName name="_21__FDSAUDITLINK__" localSheetId="5" hidden="1">{"fdsup://IBCentral/FAT Viewer?action=UPDATE&amp;creator=factset&amp;DOC_NAME=fat:reuters_annual_source_window.fat&amp;display_string=Audit&amp;DYN_ARGS=TRUE&amp;VAR:ID1=483410&amp;VAR:RCODE=DSTT&amp;VAR:SDATE=20051299&amp;VAR:FREQ=Y&amp;VAR:RELITEM=EUR&amp;VAR:CURRENCY=&amp;VAR:CURRSOURCE=EXSHARE&amp;VA","R:NATFREQ=ANNUAL&amp;VAR:RFIELD=FINALIZED&amp;VAR:DB_TYPE=&amp;VAR:UNITS=M&amp;window=popup&amp;width=450&amp;height=300&amp;START_MAXIMIZED=FALSE"}</definedName>
    <definedName name="_21__FDSAUDITLINK__" hidden="1">{"fdsup://IBCentral/FAT Viewer?action=UPDATE&amp;creator=factset&amp;DOC_NAME=fat:reuters_annual_source_window.fat&amp;display_string=Audit&amp;DYN_ARGS=TRUE&amp;VAR:ID1=483410&amp;VAR:RCODE=DSTT&amp;VAR:SDATE=20051299&amp;VAR:FREQ=Y&amp;VAR:RELITEM=EUR&amp;VAR:CURRENCY=&amp;VAR:CURRSOURCE=EXSHARE&amp;VA","R:NATFREQ=ANNUAL&amp;VAR:RFIELD=FINALIZED&amp;VAR:DB_TYPE=&amp;VAR:UNITS=M&amp;window=popup&amp;width=450&amp;height=300&amp;START_MAXIMIZED=FALSE"}</definedName>
    <definedName name="_210__FDSAUDITLINK__" localSheetId="6" hidden="1">{"fdsup://IBCentral/FAT Viewer?action=UPDATE&amp;creator=factset&amp;DOC_NAME=fat:reuters_annual_source_window.fat&amp;display_string=Audit&amp;DYN_ARGS=TRUE&amp;VAR:ID1=048354&amp;VAR:RCODE=DSTT&amp;VAR:SDATE=20070399&amp;VAR:FREQ=Y&amp;VAR:RELITEM=USD&amp;VAR:CURRENCY=&amp;VAR:CURRSOURCE=EXSHARE&amp;VA","R:NATFREQ=ANNUAL&amp;VAR:RFIELD=FINALIZED&amp;VAR:DB_TYPE=&amp;VAR:UNITS=M&amp;window=popup&amp;width=450&amp;height=300&amp;START_MAXIMIZED=FALSE"}</definedName>
    <definedName name="_210__FDSAUDITLINK__" localSheetId="4" hidden="1">{"fdsup://IBCentral/FAT Viewer?action=UPDATE&amp;creator=factset&amp;DOC_NAME=fat:reuters_annual_source_window.fat&amp;display_string=Audit&amp;DYN_ARGS=TRUE&amp;VAR:ID1=048354&amp;VAR:RCODE=DSTT&amp;VAR:SDATE=20070399&amp;VAR:FREQ=Y&amp;VAR:RELITEM=USD&amp;VAR:CURRENCY=&amp;VAR:CURRSOURCE=EXSHARE&amp;VA","R:NATFREQ=ANNUAL&amp;VAR:RFIELD=FINALIZED&amp;VAR:DB_TYPE=&amp;VAR:UNITS=M&amp;window=popup&amp;width=450&amp;height=300&amp;START_MAXIMIZED=FALSE"}</definedName>
    <definedName name="_210__FDSAUDITLINK__" localSheetId="5" hidden="1">{"fdsup://IBCentral/FAT Viewer?action=UPDATE&amp;creator=factset&amp;DOC_NAME=fat:reuters_annual_source_window.fat&amp;display_string=Audit&amp;DYN_ARGS=TRUE&amp;VAR:ID1=048354&amp;VAR:RCODE=DSTT&amp;VAR:SDATE=20070399&amp;VAR:FREQ=Y&amp;VAR:RELITEM=USD&amp;VAR:CURRENCY=&amp;VAR:CURRSOURCE=EXSHARE&amp;VA","R:NATFREQ=ANNUAL&amp;VAR:RFIELD=FINALIZED&amp;VAR:DB_TYPE=&amp;VAR:UNITS=M&amp;window=popup&amp;width=450&amp;height=300&amp;START_MAXIMIZED=FALSE"}</definedName>
    <definedName name="_210__FDSAUDITLINK__" hidden="1">{"fdsup://IBCentral/FAT Viewer?action=UPDATE&amp;creator=factset&amp;DOC_NAME=fat:reuters_annual_source_window.fat&amp;display_string=Audit&amp;DYN_ARGS=TRUE&amp;VAR:ID1=048354&amp;VAR:RCODE=DSTT&amp;VAR:SDATE=20070399&amp;VAR:FREQ=Y&amp;VAR:RELITEM=USD&amp;VAR:CURRENCY=&amp;VAR:CURRSOURCE=EXSHARE&amp;VA","R:NATFREQ=ANNUAL&amp;VAR:RFIELD=FINALIZED&amp;VAR:DB_TYPE=&amp;VAR:UNITS=M&amp;window=popup&amp;width=450&amp;height=300&amp;START_MAXIMIZED=FALSE"}</definedName>
    <definedName name="_2101NameFA2_33_1_1">NA()</definedName>
    <definedName name="_2103NameFA2_34_1_1">NA()</definedName>
    <definedName name="_2105NameFA2_35_1_1">NA()</definedName>
    <definedName name="_2107NameFA2_36_1_1">NA()</definedName>
    <definedName name="_2109NameFA2_37_1_1">NA()</definedName>
    <definedName name="_210CCFA1_30_1">NA()</definedName>
    <definedName name="_211__FDSAUDITLINK__" localSheetId="6"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11__FDSAUDITLINK__" localSheetId="4"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11__FDSAUDITLINK__" localSheetId="5"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11__FDSAUDITLINK__"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111NameFA2_38_1_1">NA()</definedName>
    <definedName name="_2113NameFA2_4_1">NA()</definedName>
    <definedName name="_2114NameFA2_5_1">NA()</definedName>
    <definedName name="_2118NameFA3_25_1">NA()</definedName>
    <definedName name="_2119NameFA3_26_1">NA()</definedName>
    <definedName name="_211CCFA1_31_1">NA()</definedName>
    <definedName name="_212__FDSAUDITLINK__" localSheetId="6"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12__FDSAUDITLINK__" localSheetId="4"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12__FDSAUDITLINK__" localSheetId="5"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12__FDSAUDITLINK__"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120NameFA3_27_1">NA()</definedName>
    <definedName name="_2121NameFA3_28_1">NA()</definedName>
    <definedName name="_2122NameFA3_29_1">NA()</definedName>
    <definedName name="_2123NameFA3_30_1">NA()</definedName>
    <definedName name="_2124NameFA3_31_1">NA()</definedName>
    <definedName name="_2125NameFA3_32_1">NA()</definedName>
    <definedName name="_2127NameFA3_33_1_1">NA()</definedName>
    <definedName name="_2129NameFA3_34_1_1">NA()</definedName>
    <definedName name="_212CCFA1_32_1">NA()</definedName>
    <definedName name="_213__FDSAUDITLINK__" localSheetId="6"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13__FDSAUDITLINK__" localSheetId="4"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13__FDSAUDITLINK__" localSheetId="5"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13__FDSAUDITLINK__"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131NameFA3_35_1_1">NA()</definedName>
    <definedName name="_2133NameFA3_36_1_1">NA()</definedName>
    <definedName name="_2135NameFA3_37_1_1">NA()</definedName>
    <definedName name="_2137NameFA3_38_1_1">NA()</definedName>
    <definedName name="_2139NameFA3_4_1">NA()</definedName>
    <definedName name="_214__FDSAUDITLINK__" localSheetId="6"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14__FDSAUDITLINK__" localSheetId="4"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14__FDSAUDITLINK__" localSheetId="5"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14__FDSAUDITLINK__"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140NameFA3_5_1">NA()</definedName>
    <definedName name="_2144NameFA4_25_1">NA()</definedName>
    <definedName name="_2145NameFA4_26_1">NA()</definedName>
    <definedName name="_2146NameFA4_27_1">NA()</definedName>
    <definedName name="_2147NameFA4_28_1">NA()</definedName>
    <definedName name="_2148NameFA4_29_1">NA()</definedName>
    <definedName name="_2149NameFA4_30_1">NA()</definedName>
    <definedName name="_214CCFA1_33_1_1">NA()</definedName>
    <definedName name="_215__FDSAUDITLINK__" localSheetId="6"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15__FDSAUDITLINK__" localSheetId="4"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15__FDSAUDITLINK__" localSheetId="5"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15__FDSAUDITLINK__"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150NameFA4_31_1">NA()</definedName>
    <definedName name="_2151NameFA4_32_1">NA()</definedName>
    <definedName name="_2153NameFA4_33_1_1">NA()</definedName>
    <definedName name="_2155NameFA4_34_1_1">NA()</definedName>
    <definedName name="_2157NameFA4_35_1_1">NA()</definedName>
    <definedName name="_2159NameFA4_36_1_1">NA()</definedName>
    <definedName name="_216__FDSAUDITLINK__" localSheetId="6"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16__FDSAUDITLINK__" localSheetId="4"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16__FDSAUDITLINK__" localSheetId="5"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16__FDSAUDITLINK__"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161NameFA4_37_1_1">NA()</definedName>
    <definedName name="_2163NameFA4_38_1_1">NA()</definedName>
    <definedName name="_2165NameFA4_4_1">NA()</definedName>
    <definedName name="_2166NameFA4_5_1">NA()</definedName>
    <definedName name="_216CCFA1_34_1_1">NA()</definedName>
    <definedName name="_217__FDSAUDITLINK__" localSheetId="6"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17__FDSAUDITLINK__" localSheetId="4"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17__FDSAUDITLINK__" localSheetId="5"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17__FDSAUDITLINK__"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170NameFA5_25_1">NA()</definedName>
    <definedName name="_2171NameFA5_26_1">NA()</definedName>
    <definedName name="_2172NameFA5_27_1">NA()</definedName>
    <definedName name="_2173NameFA5_28_1">NA()</definedName>
    <definedName name="_2174NameFA5_29_1">NA()</definedName>
    <definedName name="_2175NameFA5_30_1">NA()</definedName>
    <definedName name="_2176NameFA5_31_1">NA()</definedName>
    <definedName name="_2177NameFA5_32_1">NA()</definedName>
    <definedName name="_2179NameFA5_33_1_1">NA()</definedName>
    <definedName name="_218__FDSAUDITLINK__" localSheetId="6"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18__FDSAUDITLINK__" localSheetId="4"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18__FDSAUDITLINK__" localSheetId="5"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18__FDSAUDITLINK__"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181NameFA5_34_1_1">NA()</definedName>
    <definedName name="_2183NameFA5_35_1_1">NA()</definedName>
    <definedName name="_2185NameFA5_36_1_1">NA()</definedName>
    <definedName name="_2187NameFA5_37_1_1">NA()</definedName>
    <definedName name="_2189NameFA5_38_1_1">NA()</definedName>
    <definedName name="_218CCFA1_35_1_1">NA()</definedName>
    <definedName name="_219__FDSAUDITLINK__" localSheetId="6"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19__FDSAUDITLINK__" localSheetId="4"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19__FDSAUDITLINK__" localSheetId="5"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19__FDSAUDITLINK__"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191NameFA5_4_1">NA()</definedName>
    <definedName name="_2192NameFA5_5_1">NA()</definedName>
    <definedName name="_2196NameFA6_25_1">NA()</definedName>
    <definedName name="_2197NameFA6_26_1">NA()</definedName>
    <definedName name="_2198NameFA6_27_1">NA()</definedName>
    <definedName name="_2199NameFA6_28_1">NA()</definedName>
    <definedName name="_22__123Graph_CINVAR_A" hidden="1">#REF!</definedName>
    <definedName name="_22__123Graph_LBL_ACHART_2" hidden="1">#REF!</definedName>
    <definedName name="_22__FDSAUDITLINK__" localSheetId="6" hidden="1">{"fdsup://IBCentral/FAT Viewer?action=UPDATE&amp;creator=factset&amp;DOC_NAME=fat:reuters_annual_source_window.fat&amp;display_string=Audit&amp;DYN_ARGS=TRUE&amp;VAR:ID1=483410&amp;VAR:RCODE=DSTT&amp;VAR:SDATE=20091299&amp;VAR:FREQ=Y&amp;VAR:RELITEM=USD&amp;VAR:CURRENCY=&amp;VAR:CURRSOURCE=EXSHARE&amp;VA","R:NATFREQ=ANNUAL&amp;VAR:RFIELD=FINALIZED&amp;VAR:DB_TYPE=&amp;VAR:UNITS=M&amp;window=popup&amp;width=450&amp;height=300&amp;START_MAXIMIZED=FALSE"}</definedName>
    <definedName name="_22__FDSAUDITLINK__" localSheetId="4" hidden="1">{"fdsup://IBCentral/FAT Viewer?action=UPDATE&amp;creator=factset&amp;DOC_NAME=fat:reuters_annual_source_window.fat&amp;display_string=Audit&amp;DYN_ARGS=TRUE&amp;VAR:ID1=483410&amp;VAR:RCODE=DSTT&amp;VAR:SDATE=20091299&amp;VAR:FREQ=Y&amp;VAR:RELITEM=USD&amp;VAR:CURRENCY=&amp;VAR:CURRSOURCE=EXSHARE&amp;VA","R:NATFREQ=ANNUAL&amp;VAR:RFIELD=FINALIZED&amp;VAR:DB_TYPE=&amp;VAR:UNITS=M&amp;window=popup&amp;width=450&amp;height=300&amp;START_MAXIMIZED=FALSE"}</definedName>
    <definedName name="_22__FDSAUDITLINK__" localSheetId="5" hidden="1">{"fdsup://IBCentral/FAT Viewer?action=UPDATE&amp;creator=factset&amp;DOC_NAME=fat:reuters_annual_source_window.fat&amp;display_string=Audit&amp;DYN_ARGS=TRUE&amp;VAR:ID1=483410&amp;VAR:RCODE=DSTT&amp;VAR:SDATE=20091299&amp;VAR:FREQ=Y&amp;VAR:RELITEM=USD&amp;VAR:CURRENCY=&amp;VAR:CURRSOURCE=EXSHARE&amp;VA","R:NATFREQ=ANNUAL&amp;VAR:RFIELD=FINALIZED&amp;VAR:DB_TYPE=&amp;VAR:UNITS=M&amp;window=popup&amp;width=450&amp;height=300&amp;START_MAXIMIZED=FALSE"}</definedName>
    <definedName name="_22__FDSAUDITLINK__" hidden="1">{"fdsup://IBCentral/FAT Viewer?action=UPDATE&amp;creator=factset&amp;DOC_NAME=fat:reuters_annual_source_window.fat&amp;display_string=Audit&amp;DYN_ARGS=TRUE&amp;VAR:ID1=483410&amp;VAR:RCODE=DSTT&amp;VAR:SDATE=20091299&amp;VAR:FREQ=Y&amp;VAR:RELITEM=USD&amp;VAR:CURRENCY=&amp;VAR:CURRSOURCE=EXSHARE&amp;VA","R:NATFREQ=ANNUAL&amp;VAR:RFIELD=FINALIZED&amp;VAR:DB_TYPE=&amp;VAR:UNITS=M&amp;window=popup&amp;width=450&amp;height=300&amp;START_MAXIMIZED=FALSE"}</definedName>
    <definedName name="_220__FDSAUDITLINK__" localSheetId="6"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20__FDSAUDITLINK__" localSheetId="4"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20__FDSAUDITLINK__" localSheetId="5"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20__FDSAUDITLINK__"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200NameFA6_29_1">NA()</definedName>
    <definedName name="_2201NameFA6_30_1">NA()</definedName>
    <definedName name="_2202NameFA6_31_1">NA()</definedName>
    <definedName name="_2203NameFA6_32_1">NA()</definedName>
    <definedName name="_2205NameFA6_33_1_1">NA()</definedName>
    <definedName name="_2207NameFA6_34_1_1">NA()</definedName>
    <definedName name="_2209NameFA6_35_1_1">NA()</definedName>
    <definedName name="_220CCFA1_36_1_1">NA()</definedName>
    <definedName name="_221__FDSAUDITLINK__" localSheetId="6"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21__FDSAUDITLINK__" localSheetId="4"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21__FDSAUDITLINK__" localSheetId="5"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21__FDSAUDITLINK__"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211NameFA6_36_1_1">NA()</definedName>
    <definedName name="_2213NameFA6_37_1_1">NA()</definedName>
    <definedName name="_2215NameFA6_38_1_1">NA()</definedName>
    <definedName name="_2217NameFA6_4_1">NA()</definedName>
    <definedName name="_2218NameFA6_5_1">NA()</definedName>
    <definedName name="_222__FDSAUDITLINK__" localSheetId="6"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22__FDSAUDITLINK__" localSheetId="4"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22__FDSAUDITLINK__" localSheetId="5"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22__FDSAUDITLINK__"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222NameFA7_25_1">NA()</definedName>
    <definedName name="_2223NameFA7_26_1">NA()</definedName>
    <definedName name="_2224NameFA7_27_1">NA()</definedName>
    <definedName name="_2225NameFA7_28_1">NA()</definedName>
    <definedName name="_2226NameFA7_29_1">NA()</definedName>
    <definedName name="_2227NameFA7_30_1">NA()</definedName>
    <definedName name="_2228NameFA7_31_1">NA()</definedName>
    <definedName name="_2229NameFA7_32_1">NA()</definedName>
    <definedName name="_222CCFA1_37_1_1">NA()</definedName>
    <definedName name="_223__FDSAUDITLINK__" localSheetId="6"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23__FDSAUDITLINK__" localSheetId="4"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23__FDSAUDITLINK__" localSheetId="5"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23__FDSAUDITLINK__"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231NameFA7_33_1_1">NA()</definedName>
    <definedName name="_2233NameFA7_34_1_1">NA()</definedName>
    <definedName name="_2235NameFA7_35_1_1">NA()</definedName>
    <definedName name="_2237NameFA7_36_1_1">NA()</definedName>
    <definedName name="_2239NameFA7_37_1_1">NA()</definedName>
    <definedName name="_224__FDSAUDITLINK__" localSheetId="6"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24__FDSAUDITLINK__" localSheetId="4"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24__FDSAUDITLINK__" localSheetId="5"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24__FDSAUDITLINK__"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241NameFA7_38_1_1">NA()</definedName>
    <definedName name="_2243NameFA7_4_1">NA()</definedName>
    <definedName name="_2244NameFA7_5_1">NA()</definedName>
    <definedName name="_2248NameFA8_25_1">NA()</definedName>
    <definedName name="_2249NameFA8_26_1">NA()</definedName>
    <definedName name="_224CCFA1_38_1_1">NA()</definedName>
    <definedName name="_225__FDSAUDITLINK__" localSheetId="6"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25__FDSAUDITLINK__" localSheetId="4"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25__FDSAUDITLINK__" localSheetId="5"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25__FDSAUDITLINK__"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250NameFA8_27_1">NA()</definedName>
    <definedName name="_2251NameFA8_28_1">NA()</definedName>
    <definedName name="_2252NameFA8_29_1">NA()</definedName>
    <definedName name="_2253NameFA8_30_1">NA()</definedName>
    <definedName name="_2254NameFA8_31_1">NA()</definedName>
    <definedName name="_2255NameFA8_32_1">NA()</definedName>
    <definedName name="_2257NameFA8_33_1_1">NA()</definedName>
    <definedName name="_2259NameFA8_34_1_1">NA()</definedName>
    <definedName name="_226__FDSAUDITLINK__" localSheetId="6"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26__FDSAUDITLINK__" localSheetId="4"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26__FDSAUDITLINK__" localSheetId="5"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26__FDSAUDITLINK__"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261NameFA8_35_1_1">NA()</definedName>
    <definedName name="_2263NameFA8_36_1_1">NA()</definedName>
    <definedName name="_2265NameFA8_37_1_1">NA()</definedName>
    <definedName name="_2267NameFA8_38_1_1">NA()</definedName>
    <definedName name="_2269NameFA8_4_1">NA()</definedName>
    <definedName name="_226CCFA1_4_1">NA()</definedName>
    <definedName name="_227__FDSAUDITLINK__" localSheetId="6"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27__FDSAUDITLINK__" localSheetId="4"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27__FDSAUDITLINK__" localSheetId="5"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27__FDSAUDITLINK__"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270NameFA8_5_1">NA()</definedName>
    <definedName name="_2274NameFA9_25_1">NA()</definedName>
    <definedName name="_2275NameFA9_26_1">NA()</definedName>
    <definedName name="_2276NameFA9_27_1">NA()</definedName>
    <definedName name="_2277NameFA9_28_1">NA()</definedName>
    <definedName name="_2278NameFA9_29_1">NA()</definedName>
    <definedName name="_2279NameFA9_30_1">NA()</definedName>
    <definedName name="_227CCFA1_5_1">NA()</definedName>
    <definedName name="_228__FDSAUDITLINK__" localSheetId="6"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28__FDSAUDITLINK__" localSheetId="4"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28__FDSAUDITLINK__" localSheetId="5"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28__FDSAUDITLINK__"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280NameFA9_31_1">NA()</definedName>
    <definedName name="_2281NameFA9_32_1">NA()</definedName>
    <definedName name="_2283NameFA9_33_1_1">NA()</definedName>
    <definedName name="_2285NameFA9_34_1_1">NA()</definedName>
    <definedName name="_2287NameFA9_35_1_1">NA()</definedName>
    <definedName name="_2289NameFA9_36_1_1">NA()</definedName>
    <definedName name="_229__FDSAUDITLINK__" localSheetId="6"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29__FDSAUDITLINK__" localSheetId="4"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29__FDSAUDITLINK__" localSheetId="5"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29__FDSAUDITLINK__"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291NameFA9_37_1_1">NA()</definedName>
    <definedName name="_2293NameFA9_38_1_1">NA()</definedName>
    <definedName name="_2295NameFA9_4_1">NA()</definedName>
    <definedName name="_2296NameFA9_5_1">NA()</definedName>
    <definedName name="_2297nmnmnbm_15_1">NA()</definedName>
    <definedName name="_2298nmnmnbm_40_1">NA()</definedName>
    <definedName name="_2299O._15_1">NA()</definedName>
    <definedName name="_23__123Graph_XChart_1" hidden="1">#REF!</definedName>
    <definedName name="_23__FDSAUDITLINK__" localSheetId="6" hidden="1">{"fdsup://IBCentral/FAT Viewer?action=UPDATE&amp;creator=factset&amp;DOC_NAME=fat:reuters_annual_source_window.fat&amp;display_string=Audit&amp;DYN_ARGS=TRUE&amp;VAR:ID1=483410&amp;VAR:RCODE=DSTT&amp;VAR:SDATE=20081299&amp;VAR:FREQ=Y&amp;VAR:RELITEM=USD&amp;VAR:CURRENCY=&amp;VAR:CURRSOURCE=EXSHARE&amp;VA","R:NATFREQ=ANNUAL&amp;VAR:RFIELD=FINALIZED&amp;VAR:DB_TYPE=&amp;VAR:UNITS=M&amp;window=popup&amp;width=450&amp;height=300&amp;START_MAXIMIZED=FALSE"}</definedName>
    <definedName name="_23__FDSAUDITLINK__" localSheetId="4" hidden="1">{"fdsup://IBCentral/FAT Viewer?action=UPDATE&amp;creator=factset&amp;DOC_NAME=fat:reuters_annual_source_window.fat&amp;display_string=Audit&amp;DYN_ARGS=TRUE&amp;VAR:ID1=483410&amp;VAR:RCODE=DSTT&amp;VAR:SDATE=20081299&amp;VAR:FREQ=Y&amp;VAR:RELITEM=USD&amp;VAR:CURRENCY=&amp;VAR:CURRSOURCE=EXSHARE&amp;VA","R:NATFREQ=ANNUAL&amp;VAR:RFIELD=FINALIZED&amp;VAR:DB_TYPE=&amp;VAR:UNITS=M&amp;window=popup&amp;width=450&amp;height=300&amp;START_MAXIMIZED=FALSE"}</definedName>
    <definedName name="_23__FDSAUDITLINK__" localSheetId="5" hidden="1">{"fdsup://IBCentral/FAT Viewer?action=UPDATE&amp;creator=factset&amp;DOC_NAME=fat:reuters_annual_source_window.fat&amp;display_string=Audit&amp;DYN_ARGS=TRUE&amp;VAR:ID1=483410&amp;VAR:RCODE=DSTT&amp;VAR:SDATE=20081299&amp;VAR:FREQ=Y&amp;VAR:RELITEM=USD&amp;VAR:CURRENCY=&amp;VAR:CURRSOURCE=EXSHARE&amp;VA","R:NATFREQ=ANNUAL&amp;VAR:RFIELD=FINALIZED&amp;VAR:DB_TYPE=&amp;VAR:UNITS=M&amp;window=popup&amp;width=450&amp;height=300&amp;START_MAXIMIZED=FALSE"}</definedName>
    <definedName name="_23__FDSAUDITLINK__" hidden="1">{"fdsup://IBCentral/FAT Viewer?action=UPDATE&amp;creator=factset&amp;DOC_NAME=fat:reuters_annual_source_window.fat&amp;display_string=Audit&amp;DYN_ARGS=TRUE&amp;VAR:ID1=483410&amp;VAR:RCODE=DSTT&amp;VAR:SDATE=20081299&amp;VAR:FREQ=Y&amp;VAR:RELITEM=USD&amp;VAR:CURRENCY=&amp;VAR:CURRSOURCE=EXSHARE&amp;VA","R:NATFREQ=ANNUAL&amp;VAR:RFIELD=FINALIZED&amp;VAR:DB_TYPE=&amp;VAR:UNITS=M&amp;window=popup&amp;width=450&amp;height=300&amp;START_MAXIMIZED=FALSE"}</definedName>
    <definedName name="_230__FDSAUDITLINK__" localSheetId="6"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30__FDSAUDITLINK__" localSheetId="4"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30__FDSAUDITLINK__" localSheetId="5"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30__FDSAUDITLINK__"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300O._19_1">NA()</definedName>
    <definedName name="_231__FDSAUDITLINK__" localSheetId="6"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31__FDSAUDITLINK__" localSheetId="4"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31__FDSAUDITLINK__" localSheetId="5"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31__FDSAUDITLINK__"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311O._3_1">NA()</definedName>
    <definedName name="_231CCFA15_25_1">NA()</definedName>
    <definedName name="_232__FDSAUDITLINK__" localSheetId="6"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32__FDSAUDITLINK__" localSheetId="4"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32__FDSAUDITLINK__" localSheetId="5"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32__FDSAUDITLINK__"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32CCFA15_26_1">NA()</definedName>
    <definedName name="_233__FDSAUDITLINK__" localSheetId="6"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33__FDSAUDITLINK__" localSheetId="4"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33__FDSAUDITLINK__" localSheetId="5"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33__FDSAUDITLINK__"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331O._41_1_1">NA()</definedName>
    <definedName name="_2334Oblast05_3_1">NA()</definedName>
    <definedName name="_2335ok_15_1">NA()</definedName>
    <definedName name="_2336ok_40_1">NA()</definedName>
    <definedName name="_233CCFA15_27_1">NA()</definedName>
    <definedName name="_234__FDSAUDITLINK__" localSheetId="6"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34__FDSAUDITLINK__" localSheetId="4"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34__FDSAUDITLINK__" localSheetId="5"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34__FDSAUDITLINK__" hidden="1">{"fdsup://IBCentral/FAT Viewer?action=UPDATE&amp;creator=factset&amp;DOC_NAME=fat:reuters_annual_source_window.fat&amp;display_string=Audit&amp;DYN_ARGS=TRUE&amp;VAR:ID1=H8912810&amp;VAR:RCODE=DSTT&amp;VAR:SDATE=20100999&amp;VAR:FREQ=Y&amp;VAR:RELITEM=EUR&amp;VAR:CURRENCY=&amp;VAR:CURRSOURCE=EXSHARE&amp;","VAR:NATFREQ=ANNUAL&amp;VAR:RFIELD=FINALIZED&amp;VAR:DB_TYPE=&amp;VAR:UNITS=M&amp;window=popup&amp;width=450&amp;height=300&amp;START_MAXIMIZED=FALSE"}</definedName>
    <definedName name="_2340OpeningDate_25_1">NA()</definedName>
    <definedName name="_2341OpeningDate_26_1">NA()</definedName>
    <definedName name="_2342OpeningDate_27_1">NA()</definedName>
    <definedName name="_2343OpeningDate_28_1">NA()</definedName>
    <definedName name="_2344OpeningDate_29_1">NA()</definedName>
    <definedName name="_2345OpeningDate_30_1">NA()</definedName>
    <definedName name="_2346OpeningDate_31_1">NA()</definedName>
    <definedName name="_2347OpeningDate_32_1">NA()</definedName>
    <definedName name="_2349OpeningDate_33_1_1">NA()</definedName>
    <definedName name="_234CCFA15_28_1">NA()</definedName>
    <definedName name="_235__FDSAUDITLINK__" localSheetId="6"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35__FDSAUDITLINK__" localSheetId="4"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35__FDSAUDITLINK__" localSheetId="5"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35__FDSAUDITLINK__" hidden="1">{"fdsup://IBCentral/FAT Viewer?action=UPDATE&amp;creator=factset&amp;DOC_NAME=fat:reuters_annual_source_window.fat&amp;display_string=Audit&amp;DYN_ARGS=TRUE&amp;VAR:ID1=H8912810&amp;VAR:RCODE=DSTT&amp;VAR:SDATE=20090999&amp;VAR:FREQ=Y&amp;VAR:RELITEM=EUR&amp;VAR:CURRENCY=&amp;VAR:CURRSOURCE=EXSHARE&amp;","VAR:NATFREQ=ANNUAL&amp;VAR:RFIELD=FINALIZED&amp;VAR:DB_TYPE=&amp;VAR:UNITS=M&amp;window=popup&amp;width=450&amp;height=300&amp;START_MAXIMIZED=FALSE"}</definedName>
    <definedName name="_2351OpeningDate_34_1_1">NA()</definedName>
    <definedName name="_2353OpeningDate_35_1_1">NA()</definedName>
    <definedName name="_2355OpeningDate_36_1_1">NA()</definedName>
    <definedName name="_2357OpeningDate_37_1_1">NA()</definedName>
    <definedName name="_2359OpeningDate_38_1_1">NA()</definedName>
    <definedName name="_235CCFA15_29_1">NA()</definedName>
    <definedName name="_236__FDSAUDITLINK__" localSheetId="6"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36__FDSAUDITLINK__" localSheetId="4"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36__FDSAUDITLINK__" localSheetId="5"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36__FDSAUDITLINK__" hidden="1">{"fdsup://IBCentral/FAT Viewer?action=UPDATE&amp;creator=factset&amp;DOC_NAME=fat:reuters_annual_source_window.fat&amp;display_string=Audit&amp;DYN_ARGS=TRUE&amp;VAR:ID1=H8912810&amp;VAR:RCODE=DSTT&amp;VAR:SDATE=20080999&amp;VAR:FREQ=Y&amp;VAR:RELITEM=EUR&amp;VAR:CURRENCY=&amp;VAR:CURRSOURCE=EXSHARE&amp;","VAR:NATFREQ=ANNUAL&amp;VAR:RFIELD=FINALIZED&amp;VAR:DB_TYPE=&amp;VAR:UNITS=M&amp;window=popup&amp;width=450&amp;height=300&amp;START_MAXIMIZED=FALSE"}</definedName>
    <definedName name="_2361OpeningDate_4_1">NA()</definedName>
    <definedName name="_2362OpeningDate_5_1">NA()</definedName>
    <definedName name="_2363OwnershipPercentageP1_15_1">NA()</definedName>
    <definedName name="_2364OwnershipPercentageP1_19_1">NA()</definedName>
    <definedName name="_236CCFA15_30_1">NA()</definedName>
    <definedName name="_237__FDSAUDITLINK__" localSheetId="6"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37__FDSAUDITLINK__" localSheetId="4"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37__FDSAUDITLINK__" localSheetId="5"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37__FDSAUDITLINK__" hidden="1">{"fdsup://IBCentral/FAT Viewer?action=UPDATE&amp;creator=factset&amp;DOC_NAME=fat:reuters_annual_source_window.fat&amp;display_string=Audit&amp;DYN_ARGS=TRUE&amp;VAR:ID1=H8912810&amp;VAR:RCODE=DSTT&amp;VAR:SDATE=20070999&amp;VAR:FREQ=Y&amp;VAR:RELITEM=EUR&amp;VAR:CURRENCY=&amp;VAR:CURRSOURCE=EXSHARE&amp;","VAR:NATFREQ=ANNUAL&amp;VAR:RFIELD=FINALIZED&amp;VAR:DB_TYPE=&amp;VAR:UNITS=M&amp;window=popup&amp;width=450&amp;height=300&amp;START_MAXIMIZED=FALSE"}</definedName>
    <definedName name="_2375OwnershipPercentageP1_3_1">NA()</definedName>
    <definedName name="_237CCFA15_31_1">NA()</definedName>
    <definedName name="_238__FDSAUDITLINK__" localSheetId="6"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38__FDSAUDITLINK__" localSheetId="4"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38__FDSAUDITLINK__" localSheetId="5"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38__FDSAUDITLINK__" hidden="1">{"fdsup://IBCentral/FAT Viewer?action=UPDATE&amp;creator=factset&amp;DOC_NAME=fat:reuters_annual_source_window.fat&amp;display_string=Audit&amp;DYN_ARGS=TRUE&amp;VAR:ID1=H8912810&amp;VAR:RCODE=DSTT&amp;VAR:SDATE=20060999&amp;VAR:FREQ=Y&amp;VAR:RELITEM=EUR&amp;VAR:CURRENCY=&amp;VAR:CURRSOURCE=EXSHARE&amp;","VAR:NATFREQ=ANNUAL&amp;VAR:RFIELD=FINALIZED&amp;VAR:DB_TYPE=&amp;VAR:UNITS=M&amp;window=popup&amp;width=450&amp;height=300&amp;START_MAXIMIZED=FALSE"}</definedName>
    <definedName name="_238CCFA15_32_1">NA()</definedName>
    <definedName name="_239__FDSAUDITLINK__" localSheetId="6" hidden="1">{"fdsup://IBCentral/FAT Viewer?action=UPDATE&amp;creator=factset&amp;DOC_NAME=fat:reuters_annual_source_window.fat&amp;display_string=Audit&amp;DYN_ARGS=TRUE&amp;VAR:ID1=H8912810&amp;VAR:RCODE=DSTT&amp;VAR:SDATE=20100999&amp;VAR:FREQ=Y&amp;VAR:RELITEM=LOCAL&amp;VAR:CURRENCY=&amp;VAR:CURRSOURCE=EXSHAR","E&amp;VAR:NATFREQ=ANNUAL&amp;VAR:RFIELD=FINALIZED&amp;VAR:DB_TYPE=&amp;VAR:UNITS=M&amp;window=popup&amp;width=450&amp;height=300&amp;START_MAXIMIZED=FALSE"}</definedName>
    <definedName name="_239__FDSAUDITLINK__" localSheetId="4" hidden="1">{"fdsup://IBCentral/FAT Viewer?action=UPDATE&amp;creator=factset&amp;DOC_NAME=fat:reuters_annual_source_window.fat&amp;display_string=Audit&amp;DYN_ARGS=TRUE&amp;VAR:ID1=H8912810&amp;VAR:RCODE=DSTT&amp;VAR:SDATE=20100999&amp;VAR:FREQ=Y&amp;VAR:RELITEM=LOCAL&amp;VAR:CURRENCY=&amp;VAR:CURRSOURCE=EXSHAR","E&amp;VAR:NATFREQ=ANNUAL&amp;VAR:RFIELD=FINALIZED&amp;VAR:DB_TYPE=&amp;VAR:UNITS=M&amp;window=popup&amp;width=450&amp;height=300&amp;START_MAXIMIZED=FALSE"}</definedName>
    <definedName name="_239__FDSAUDITLINK__" localSheetId="5" hidden="1">{"fdsup://IBCentral/FAT Viewer?action=UPDATE&amp;creator=factset&amp;DOC_NAME=fat:reuters_annual_source_window.fat&amp;display_string=Audit&amp;DYN_ARGS=TRUE&amp;VAR:ID1=H8912810&amp;VAR:RCODE=DSTT&amp;VAR:SDATE=20100999&amp;VAR:FREQ=Y&amp;VAR:RELITEM=LOCAL&amp;VAR:CURRENCY=&amp;VAR:CURRSOURCE=EXSHAR","E&amp;VAR:NATFREQ=ANNUAL&amp;VAR:RFIELD=FINALIZED&amp;VAR:DB_TYPE=&amp;VAR:UNITS=M&amp;window=popup&amp;width=450&amp;height=300&amp;START_MAXIMIZED=FALSE"}</definedName>
    <definedName name="_239__FDSAUDITLINK__" hidden="1">{"fdsup://IBCentral/FAT Viewer?action=UPDATE&amp;creator=factset&amp;DOC_NAME=fat:reuters_annual_source_window.fat&amp;display_string=Audit&amp;DYN_ARGS=TRUE&amp;VAR:ID1=H8912810&amp;VAR:RCODE=DSTT&amp;VAR:SDATE=20100999&amp;VAR:FREQ=Y&amp;VAR:RELITEM=LOCAL&amp;VAR:CURRENCY=&amp;VAR:CURRSOURCE=EXSHAR","E&amp;VAR:NATFREQ=ANNUAL&amp;VAR:RFIELD=FINALIZED&amp;VAR:DB_TYPE=&amp;VAR:UNITS=M&amp;window=popup&amp;width=450&amp;height=300&amp;START_MAXIMIZED=FALSE"}</definedName>
    <definedName name="_2395OwnershipPercentageP1_41_1_1">NA()</definedName>
    <definedName name="_2398OwnershipPercentageP10_15_1">NA()</definedName>
    <definedName name="_2399OwnershipPercentageP10_19_1">NA()</definedName>
    <definedName name="_24__123Graph_CSS5_A" hidden="1">#REF!</definedName>
    <definedName name="_24__123Graph_XChart_1A" hidden="1">#REF!</definedName>
    <definedName name="_24__FDSAUDITLINK__" localSheetId="6" hidden="1">{"fdsup://IBCentral/FAT Viewer?action=UPDATE&amp;creator=factset&amp;DOC_NAME=fat:reuters_annual_source_window.fat&amp;display_string=Audit&amp;DYN_ARGS=TRUE&amp;VAR:ID1=483410&amp;VAR:RCODE=DSTT&amp;VAR:SDATE=20071299&amp;VAR:FREQ=Y&amp;VAR:RELITEM=USD&amp;VAR:CURRENCY=&amp;VAR:CURRSOURCE=EXSHARE&amp;VA","R:NATFREQ=ANNUAL&amp;VAR:RFIELD=FINALIZED&amp;VAR:DB_TYPE=&amp;VAR:UNITS=M&amp;window=popup&amp;width=450&amp;height=300&amp;START_MAXIMIZED=FALSE"}</definedName>
    <definedName name="_24__FDSAUDITLINK__" localSheetId="4" hidden="1">{"fdsup://IBCentral/FAT Viewer?action=UPDATE&amp;creator=factset&amp;DOC_NAME=fat:reuters_annual_source_window.fat&amp;display_string=Audit&amp;DYN_ARGS=TRUE&amp;VAR:ID1=483410&amp;VAR:RCODE=DSTT&amp;VAR:SDATE=20071299&amp;VAR:FREQ=Y&amp;VAR:RELITEM=USD&amp;VAR:CURRENCY=&amp;VAR:CURRSOURCE=EXSHARE&amp;VA","R:NATFREQ=ANNUAL&amp;VAR:RFIELD=FINALIZED&amp;VAR:DB_TYPE=&amp;VAR:UNITS=M&amp;window=popup&amp;width=450&amp;height=300&amp;START_MAXIMIZED=FALSE"}</definedName>
    <definedName name="_24__FDSAUDITLINK__" localSheetId="5" hidden="1">{"fdsup://IBCentral/FAT Viewer?action=UPDATE&amp;creator=factset&amp;DOC_NAME=fat:reuters_annual_source_window.fat&amp;display_string=Audit&amp;DYN_ARGS=TRUE&amp;VAR:ID1=483410&amp;VAR:RCODE=DSTT&amp;VAR:SDATE=20071299&amp;VAR:FREQ=Y&amp;VAR:RELITEM=USD&amp;VAR:CURRENCY=&amp;VAR:CURRSOURCE=EXSHARE&amp;VA","R:NATFREQ=ANNUAL&amp;VAR:RFIELD=FINALIZED&amp;VAR:DB_TYPE=&amp;VAR:UNITS=M&amp;window=popup&amp;width=450&amp;height=300&amp;START_MAXIMIZED=FALSE"}</definedName>
    <definedName name="_24__FDSAUDITLINK__" hidden="1">{"fdsup://IBCentral/FAT Viewer?action=UPDATE&amp;creator=factset&amp;DOC_NAME=fat:reuters_annual_source_window.fat&amp;display_string=Audit&amp;DYN_ARGS=TRUE&amp;VAR:ID1=483410&amp;VAR:RCODE=DSTT&amp;VAR:SDATE=20071299&amp;VAR:FREQ=Y&amp;VAR:RELITEM=USD&amp;VAR:CURRENCY=&amp;VAR:CURRSOURCE=EXSHARE&amp;VA","R:NATFREQ=ANNUAL&amp;VAR:RFIELD=FINALIZED&amp;VAR:DB_TYPE=&amp;VAR:UNITS=M&amp;window=popup&amp;width=450&amp;height=300&amp;START_MAXIMIZED=FALSE"}</definedName>
    <definedName name="_240__FDSAUDITLINK__" localSheetId="6" hidden="1">{"fdsup://IBCentral/FAT Viewer?action=UPDATE&amp;creator=factset&amp;DOC_NAME=fat:reuters_annual_source_window.fat&amp;display_string=Audit&amp;DYN_ARGS=TRUE&amp;VAR:ID1=H8912810&amp;VAR:RCODE=DSTT&amp;VAR:SDATE=20090999&amp;VAR:FREQ=Y&amp;VAR:RELITEM=LOCAL&amp;VAR:CURRENCY=&amp;VAR:CURRSOURCE=EXSHAR","E&amp;VAR:NATFREQ=ANNUAL&amp;VAR:RFIELD=FINALIZED&amp;VAR:DB_TYPE=&amp;VAR:UNITS=M&amp;window=popup&amp;width=450&amp;height=300&amp;START_MAXIMIZED=FALSE"}</definedName>
    <definedName name="_240__FDSAUDITLINK__" localSheetId="4" hidden="1">{"fdsup://IBCentral/FAT Viewer?action=UPDATE&amp;creator=factset&amp;DOC_NAME=fat:reuters_annual_source_window.fat&amp;display_string=Audit&amp;DYN_ARGS=TRUE&amp;VAR:ID1=H8912810&amp;VAR:RCODE=DSTT&amp;VAR:SDATE=20090999&amp;VAR:FREQ=Y&amp;VAR:RELITEM=LOCAL&amp;VAR:CURRENCY=&amp;VAR:CURRSOURCE=EXSHAR","E&amp;VAR:NATFREQ=ANNUAL&amp;VAR:RFIELD=FINALIZED&amp;VAR:DB_TYPE=&amp;VAR:UNITS=M&amp;window=popup&amp;width=450&amp;height=300&amp;START_MAXIMIZED=FALSE"}</definedName>
    <definedName name="_240__FDSAUDITLINK__" localSheetId="5" hidden="1">{"fdsup://IBCentral/FAT Viewer?action=UPDATE&amp;creator=factset&amp;DOC_NAME=fat:reuters_annual_source_window.fat&amp;display_string=Audit&amp;DYN_ARGS=TRUE&amp;VAR:ID1=H8912810&amp;VAR:RCODE=DSTT&amp;VAR:SDATE=20090999&amp;VAR:FREQ=Y&amp;VAR:RELITEM=LOCAL&amp;VAR:CURRENCY=&amp;VAR:CURRSOURCE=EXSHAR","E&amp;VAR:NATFREQ=ANNUAL&amp;VAR:RFIELD=FINALIZED&amp;VAR:DB_TYPE=&amp;VAR:UNITS=M&amp;window=popup&amp;width=450&amp;height=300&amp;START_MAXIMIZED=FALSE"}</definedName>
    <definedName name="_240__FDSAUDITLINK__" hidden="1">{"fdsup://IBCentral/FAT Viewer?action=UPDATE&amp;creator=factset&amp;DOC_NAME=fat:reuters_annual_source_window.fat&amp;display_string=Audit&amp;DYN_ARGS=TRUE&amp;VAR:ID1=H8912810&amp;VAR:RCODE=DSTT&amp;VAR:SDATE=20090999&amp;VAR:FREQ=Y&amp;VAR:RELITEM=LOCAL&amp;VAR:CURRENCY=&amp;VAR:CURRSOURCE=EXSHAR","E&amp;VAR:NATFREQ=ANNUAL&amp;VAR:RFIELD=FINALIZED&amp;VAR:DB_TYPE=&amp;VAR:UNITS=M&amp;window=popup&amp;width=450&amp;height=300&amp;START_MAXIMIZED=FALSE"}</definedName>
    <definedName name="_240CCFA15_33_1_1">NA()</definedName>
    <definedName name="_241__FDSAUDITLINK__" localSheetId="6" hidden="1">{"fdsup://IBCentral/FAT Viewer?action=UPDATE&amp;creator=factset&amp;DOC_NAME=fat:reuters_annual_source_window.fat&amp;display_string=Audit&amp;DYN_ARGS=TRUE&amp;VAR:ID1=H8912810&amp;VAR:RCODE=DSTT&amp;VAR:SDATE=20080999&amp;VAR:FREQ=Y&amp;VAR:RELITEM=LOCAL&amp;VAR:CURRENCY=&amp;VAR:CURRSOURCE=EXSHAR","E&amp;VAR:NATFREQ=ANNUAL&amp;VAR:RFIELD=FINALIZED&amp;VAR:DB_TYPE=&amp;VAR:UNITS=M&amp;window=popup&amp;width=450&amp;height=300&amp;START_MAXIMIZED=FALSE"}</definedName>
    <definedName name="_241__FDSAUDITLINK__" localSheetId="4" hidden="1">{"fdsup://IBCentral/FAT Viewer?action=UPDATE&amp;creator=factset&amp;DOC_NAME=fat:reuters_annual_source_window.fat&amp;display_string=Audit&amp;DYN_ARGS=TRUE&amp;VAR:ID1=H8912810&amp;VAR:RCODE=DSTT&amp;VAR:SDATE=20080999&amp;VAR:FREQ=Y&amp;VAR:RELITEM=LOCAL&amp;VAR:CURRENCY=&amp;VAR:CURRSOURCE=EXSHAR","E&amp;VAR:NATFREQ=ANNUAL&amp;VAR:RFIELD=FINALIZED&amp;VAR:DB_TYPE=&amp;VAR:UNITS=M&amp;window=popup&amp;width=450&amp;height=300&amp;START_MAXIMIZED=FALSE"}</definedName>
    <definedName name="_241__FDSAUDITLINK__" localSheetId="5" hidden="1">{"fdsup://IBCentral/FAT Viewer?action=UPDATE&amp;creator=factset&amp;DOC_NAME=fat:reuters_annual_source_window.fat&amp;display_string=Audit&amp;DYN_ARGS=TRUE&amp;VAR:ID1=H8912810&amp;VAR:RCODE=DSTT&amp;VAR:SDATE=20080999&amp;VAR:FREQ=Y&amp;VAR:RELITEM=LOCAL&amp;VAR:CURRENCY=&amp;VAR:CURRSOURCE=EXSHAR","E&amp;VAR:NATFREQ=ANNUAL&amp;VAR:RFIELD=FINALIZED&amp;VAR:DB_TYPE=&amp;VAR:UNITS=M&amp;window=popup&amp;width=450&amp;height=300&amp;START_MAXIMIZED=FALSE"}</definedName>
    <definedName name="_241__FDSAUDITLINK__" hidden="1">{"fdsup://IBCentral/FAT Viewer?action=UPDATE&amp;creator=factset&amp;DOC_NAME=fat:reuters_annual_source_window.fat&amp;display_string=Audit&amp;DYN_ARGS=TRUE&amp;VAR:ID1=H8912810&amp;VAR:RCODE=DSTT&amp;VAR:SDATE=20080999&amp;VAR:FREQ=Y&amp;VAR:RELITEM=LOCAL&amp;VAR:CURRENCY=&amp;VAR:CURRSOURCE=EXSHAR","E&amp;VAR:NATFREQ=ANNUAL&amp;VAR:RFIELD=FINALIZED&amp;VAR:DB_TYPE=&amp;VAR:UNITS=M&amp;window=popup&amp;width=450&amp;height=300&amp;START_MAXIMIZED=FALSE"}</definedName>
    <definedName name="_2410OwnershipPercentageP10_3_1">NA()</definedName>
    <definedName name="_242__FDSAUDITLINK__" localSheetId="6" hidden="1">{"fdsup://IBCentral/FAT Viewer?action=UPDATE&amp;creator=factset&amp;DOC_NAME=fat:reuters_annual_source_window.fat&amp;display_string=Audit&amp;DYN_ARGS=TRUE&amp;VAR:ID1=H8912810&amp;VAR:RCODE=DSTT&amp;VAR:SDATE=20070999&amp;VAR:FREQ=Y&amp;VAR:RELITEM=LOCAL&amp;VAR:CURRENCY=&amp;VAR:CURRSOURCE=EXSHAR","E&amp;VAR:NATFREQ=ANNUAL&amp;VAR:RFIELD=FINALIZED&amp;VAR:DB_TYPE=&amp;VAR:UNITS=M&amp;window=popup&amp;width=450&amp;height=300&amp;START_MAXIMIZED=FALSE"}</definedName>
    <definedName name="_242__FDSAUDITLINK__" localSheetId="4" hidden="1">{"fdsup://IBCentral/FAT Viewer?action=UPDATE&amp;creator=factset&amp;DOC_NAME=fat:reuters_annual_source_window.fat&amp;display_string=Audit&amp;DYN_ARGS=TRUE&amp;VAR:ID1=H8912810&amp;VAR:RCODE=DSTT&amp;VAR:SDATE=20070999&amp;VAR:FREQ=Y&amp;VAR:RELITEM=LOCAL&amp;VAR:CURRENCY=&amp;VAR:CURRSOURCE=EXSHAR","E&amp;VAR:NATFREQ=ANNUAL&amp;VAR:RFIELD=FINALIZED&amp;VAR:DB_TYPE=&amp;VAR:UNITS=M&amp;window=popup&amp;width=450&amp;height=300&amp;START_MAXIMIZED=FALSE"}</definedName>
    <definedName name="_242__FDSAUDITLINK__" localSheetId="5" hidden="1">{"fdsup://IBCentral/FAT Viewer?action=UPDATE&amp;creator=factset&amp;DOC_NAME=fat:reuters_annual_source_window.fat&amp;display_string=Audit&amp;DYN_ARGS=TRUE&amp;VAR:ID1=H8912810&amp;VAR:RCODE=DSTT&amp;VAR:SDATE=20070999&amp;VAR:FREQ=Y&amp;VAR:RELITEM=LOCAL&amp;VAR:CURRENCY=&amp;VAR:CURRSOURCE=EXSHAR","E&amp;VAR:NATFREQ=ANNUAL&amp;VAR:RFIELD=FINALIZED&amp;VAR:DB_TYPE=&amp;VAR:UNITS=M&amp;window=popup&amp;width=450&amp;height=300&amp;START_MAXIMIZED=FALSE"}</definedName>
    <definedName name="_242__FDSAUDITLINK__" hidden="1">{"fdsup://IBCentral/FAT Viewer?action=UPDATE&amp;creator=factset&amp;DOC_NAME=fat:reuters_annual_source_window.fat&amp;display_string=Audit&amp;DYN_ARGS=TRUE&amp;VAR:ID1=H8912810&amp;VAR:RCODE=DSTT&amp;VAR:SDATE=20070999&amp;VAR:FREQ=Y&amp;VAR:RELITEM=LOCAL&amp;VAR:CURRENCY=&amp;VAR:CURRSOURCE=EXSHAR","E&amp;VAR:NATFREQ=ANNUAL&amp;VAR:RFIELD=FINALIZED&amp;VAR:DB_TYPE=&amp;VAR:UNITS=M&amp;window=popup&amp;width=450&amp;height=300&amp;START_MAXIMIZED=FALSE"}</definedName>
    <definedName name="_242CCFA15_34_1_1">NA()</definedName>
    <definedName name="_243__FDSAUDITLINK__" localSheetId="6" hidden="1">{"fdsup://IBCentral/FAT Viewer?action=UPDATE&amp;creator=factset&amp;DOC_NAME=fat:reuters_annual_source_window.fat&amp;display_string=Audit&amp;DYN_ARGS=TRUE&amp;VAR:ID1=H8912810&amp;VAR:RCODE=DSTT&amp;VAR:SDATE=20060999&amp;VAR:FREQ=Y&amp;VAR:RELITEM=LOCAL&amp;VAR:CURRENCY=&amp;VAR:CURRSOURCE=EXSHAR","E&amp;VAR:NATFREQ=ANNUAL&amp;VAR:RFIELD=FINALIZED&amp;VAR:DB_TYPE=&amp;VAR:UNITS=M&amp;window=popup&amp;width=450&amp;height=300&amp;START_MAXIMIZED=FALSE"}</definedName>
    <definedName name="_243__FDSAUDITLINK__" localSheetId="4" hidden="1">{"fdsup://IBCentral/FAT Viewer?action=UPDATE&amp;creator=factset&amp;DOC_NAME=fat:reuters_annual_source_window.fat&amp;display_string=Audit&amp;DYN_ARGS=TRUE&amp;VAR:ID1=H8912810&amp;VAR:RCODE=DSTT&amp;VAR:SDATE=20060999&amp;VAR:FREQ=Y&amp;VAR:RELITEM=LOCAL&amp;VAR:CURRENCY=&amp;VAR:CURRSOURCE=EXSHAR","E&amp;VAR:NATFREQ=ANNUAL&amp;VAR:RFIELD=FINALIZED&amp;VAR:DB_TYPE=&amp;VAR:UNITS=M&amp;window=popup&amp;width=450&amp;height=300&amp;START_MAXIMIZED=FALSE"}</definedName>
    <definedName name="_243__FDSAUDITLINK__" localSheetId="5" hidden="1">{"fdsup://IBCentral/FAT Viewer?action=UPDATE&amp;creator=factset&amp;DOC_NAME=fat:reuters_annual_source_window.fat&amp;display_string=Audit&amp;DYN_ARGS=TRUE&amp;VAR:ID1=H8912810&amp;VAR:RCODE=DSTT&amp;VAR:SDATE=20060999&amp;VAR:FREQ=Y&amp;VAR:RELITEM=LOCAL&amp;VAR:CURRENCY=&amp;VAR:CURRSOURCE=EXSHAR","E&amp;VAR:NATFREQ=ANNUAL&amp;VAR:RFIELD=FINALIZED&amp;VAR:DB_TYPE=&amp;VAR:UNITS=M&amp;window=popup&amp;width=450&amp;height=300&amp;START_MAXIMIZED=FALSE"}</definedName>
    <definedName name="_243__FDSAUDITLINK__" hidden="1">{"fdsup://IBCentral/FAT Viewer?action=UPDATE&amp;creator=factset&amp;DOC_NAME=fat:reuters_annual_source_window.fat&amp;display_string=Audit&amp;DYN_ARGS=TRUE&amp;VAR:ID1=H8912810&amp;VAR:RCODE=DSTT&amp;VAR:SDATE=20060999&amp;VAR:FREQ=Y&amp;VAR:RELITEM=LOCAL&amp;VAR:CURRENCY=&amp;VAR:CURRSOURCE=EXSHAR","E&amp;VAR:NATFREQ=ANNUAL&amp;VAR:RFIELD=FINALIZED&amp;VAR:DB_TYPE=&amp;VAR:UNITS=M&amp;window=popup&amp;width=450&amp;height=300&amp;START_MAXIMIZED=FALSE"}</definedName>
    <definedName name="_2430OwnershipPercentageP10_41_1_1">NA()</definedName>
    <definedName name="_2433OwnershipPercentageP2_15_1">NA()</definedName>
    <definedName name="_2434OwnershipPercentageP2_19_1">NA()</definedName>
    <definedName name="_244__FDSAUDITLINK__" localSheetId="6"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44__FDSAUDITLINK__" localSheetId="4"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44__FDSAUDITLINK__" localSheetId="5"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44__FDSAUDITLINK__"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445OwnershipPercentageP2_3_1">NA()</definedName>
    <definedName name="_244CCFA15_35_1_1">NA()</definedName>
    <definedName name="_245__FDSAUDITLINK__" localSheetId="6"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45__FDSAUDITLINK__" localSheetId="4"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45__FDSAUDITLINK__" localSheetId="5"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45__FDSAUDITLINK__"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46__FDSAUDITLINK__" localSheetId="6"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46__FDSAUDITLINK__" localSheetId="4"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46__FDSAUDITLINK__" localSheetId="5"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46__FDSAUDITLINK__"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465OwnershipPercentageP2_41_1_1">NA()</definedName>
    <definedName name="_2468OwnershipPercentageP3_15_1">NA()</definedName>
    <definedName name="_2469OwnershipPercentageP3_19_1">NA()</definedName>
    <definedName name="_246CCFA15_36_1_1">NA()</definedName>
    <definedName name="_247__FDSAUDITLINK__" localSheetId="6"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47__FDSAUDITLINK__" localSheetId="4"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47__FDSAUDITLINK__" localSheetId="5"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47__FDSAUDITLINK__"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48__FDSAUDITLINK__" localSheetId="6"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48__FDSAUDITLINK__" localSheetId="4"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48__FDSAUDITLINK__" localSheetId="5"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48__FDSAUDITLINK__"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2480OwnershipPercentageP3_3_1">NA()</definedName>
    <definedName name="_248CCFA15_37_1_1">NA()</definedName>
    <definedName name="_249__FDSAUDITLINK__" localSheetId="6" hidden="1">{"fdsup://IBCentral/FAT Viewer?action=UPDATE&amp;creator=factset&amp;DOC_NAME=fat:reuters_annual_source_window.fat&amp;display_string=Audit&amp;DYN_ARGS=TRUE&amp;VAR:ID1=B1Y9TB&amp;VAR:RCODE=DSTT&amp;VAR:SDATE=20101299&amp;VAR:FREQ=Y&amp;VAR:RELITEM=0&amp;VAR:CURRENCY=&amp;VAR:CURRSOURCE=EXSHARE&amp;VAR:","NATFREQ=ANNUAL&amp;VAR:RFIELD=FINALIZED&amp;VAR:DB_TYPE=&amp;VAR:UNITS=M&amp;window=popup&amp;width=450&amp;height=300&amp;START_MAXIMIZED=FALSE"}</definedName>
    <definedName name="_249__FDSAUDITLINK__" localSheetId="4" hidden="1">{"fdsup://IBCentral/FAT Viewer?action=UPDATE&amp;creator=factset&amp;DOC_NAME=fat:reuters_annual_source_window.fat&amp;display_string=Audit&amp;DYN_ARGS=TRUE&amp;VAR:ID1=B1Y9TB&amp;VAR:RCODE=DSTT&amp;VAR:SDATE=20101299&amp;VAR:FREQ=Y&amp;VAR:RELITEM=0&amp;VAR:CURRENCY=&amp;VAR:CURRSOURCE=EXSHARE&amp;VAR:","NATFREQ=ANNUAL&amp;VAR:RFIELD=FINALIZED&amp;VAR:DB_TYPE=&amp;VAR:UNITS=M&amp;window=popup&amp;width=450&amp;height=300&amp;START_MAXIMIZED=FALSE"}</definedName>
    <definedName name="_249__FDSAUDITLINK__" localSheetId="5" hidden="1">{"fdsup://IBCentral/FAT Viewer?action=UPDATE&amp;creator=factset&amp;DOC_NAME=fat:reuters_annual_source_window.fat&amp;display_string=Audit&amp;DYN_ARGS=TRUE&amp;VAR:ID1=B1Y9TB&amp;VAR:RCODE=DSTT&amp;VAR:SDATE=20101299&amp;VAR:FREQ=Y&amp;VAR:RELITEM=0&amp;VAR:CURRENCY=&amp;VAR:CURRSOURCE=EXSHARE&amp;VAR:","NATFREQ=ANNUAL&amp;VAR:RFIELD=FINALIZED&amp;VAR:DB_TYPE=&amp;VAR:UNITS=M&amp;window=popup&amp;width=450&amp;height=300&amp;START_MAXIMIZED=FALSE"}</definedName>
    <definedName name="_249__FDSAUDITLINK__" hidden="1">{"fdsup://IBCentral/FAT Viewer?action=UPDATE&amp;creator=factset&amp;DOC_NAME=fat:reuters_annual_source_window.fat&amp;display_string=Audit&amp;DYN_ARGS=TRUE&amp;VAR:ID1=B1Y9TB&amp;VAR:RCODE=DSTT&amp;VAR:SDATE=20101299&amp;VAR:FREQ=Y&amp;VAR:RELITEM=0&amp;VAR:CURRENCY=&amp;VAR:CURRSOURCE=EXSHARE&amp;VAR:","NATFREQ=ANNUAL&amp;VAR:RFIELD=FINALIZED&amp;VAR:DB_TYPE=&amp;VAR:UNITS=M&amp;window=popup&amp;width=450&amp;height=300&amp;START_MAXIMIZED=FALSE"}</definedName>
    <definedName name="_25__123Graph_XChart_1A" hidden="1">#REF!</definedName>
    <definedName name="_25__123Graph_XCHART_2" hidden="1">#REF!</definedName>
    <definedName name="_25__FDSAUDITLINK__" localSheetId="6" hidden="1">{"fdsup://IBCentral/FAT Viewer?action=UPDATE&amp;creator=factset&amp;DOC_NAME=fat:reuters_annual_source_window.fat&amp;display_string=Audit&amp;DYN_ARGS=TRUE&amp;VAR:ID1=483410&amp;VAR:RCODE=DSTT&amp;VAR:SDATE=20061299&amp;VAR:FREQ=Y&amp;VAR:RELITEM=USD&amp;VAR:CURRENCY=&amp;VAR:CURRSOURCE=EXSHARE&amp;VA","R:NATFREQ=ANNUAL&amp;VAR:RFIELD=FINALIZED&amp;VAR:DB_TYPE=&amp;VAR:UNITS=M&amp;window=popup&amp;width=450&amp;height=300&amp;START_MAXIMIZED=FALSE"}</definedName>
    <definedName name="_25__FDSAUDITLINK__" localSheetId="4" hidden="1">{"fdsup://IBCentral/FAT Viewer?action=UPDATE&amp;creator=factset&amp;DOC_NAME=fat:reuters_annual_source_window.fat&amp;display_string=Audit&amp;DYN_ARGS=TRUE&amp;VAR:ID1=483410&amp;VAR:RCODE=DSTT&amp;VAR:SDATE=20061299&amp;VAR:FREQ=Y&amp;VAR:RELITEM=USD&amp;VAR:CURRENCY=&amp;VAR:CURRSOURCE=EXSHARE&amp;VA","R:NATFREQ=ANNUAL&amp;VAR:RFIELD=FINALIZED&amp;VAR:DB_TYPE=&amp;VAR:UNITS=M&amp;window=popup&amp;width=450&amp;height=300&amp;START_MAXIMIZED=FALSE"}</definedName>
    <definedName name="_25__FDSAUDITLINK__" localSheetId="5" hidden="1">{"fdsup://IBCentral/FAT Viewer?action=UPDATE&amp;creator=factset&amp;DOC_NAME=fat:reuters_annual_source_window.fat&amp;display_string=Audit&amp;DYN_ARGS=TRUE&amp;VAR:ID1=483410&amp;VAR:RCODE=DSTT&amp;VAR:SDATE=20061299&amp;VAR:FREQ=Y&amp;VAR:RELITEM=USD&amp;VAR:CURRENCY=&amp;VAR:CURRSOURCE=EXSHARE&amp;VA","R:NATFREQ=ANNUAL&amp;VAR:RFIELD=FINALIZED&amp;VAR:DB_TYPE=&amp;VAR:UNITS=M&amp;window=popup&amp;width=450&amp;height=300&amp;START_MAXIMIZED=FALSE"}</definedName>
    <definedName name="_25__FDSAUDITLINK__" hidden="1">{"fdsup://IBCentral/FAT Viewer?action=UPDATE&amp;creator=factset&amp;DOC_NAME=fat:reuters_annual_source_window.fat&amp;display_string=Audit&amp;DYN_ARGS=TRUE&amp;VAR:ID1=483410&amp;VAR:RCODE=DSTT&amp;VAR:SDATE=20061299&amp;VAR:FREQ=Y&amp;VAR:RELITEM=USD&amp;VAR:CURRENCY=&amp;VAR:CURRSOURCE=EXSHARE&amp;VA","R:NATFREQ=ANNUAL&amp;VAR:RFIELD=FINALIZED&amp;VAR:DB_TYPE=&amp;VAR:UNITS=M&amp;window=popup&amp;width=450&amp;height=300&amp;START_MAXIMIZED=FALSE"}</definedName>
    <definedName name="_250__FDSAUDITLINK__" localSheetId="6" hidden="1">{"fdsup://IBCentral/FAT Viewer?action=UPDATE&amp;creator=factset&amp;DOC_NAME=fat:reuters_annual_source_window.fat&amp;display_string=Audit&amp;DYN_ARGS=TRUE&amp;VAR:ID1=B1Y9TB&amp;VAR:RCODE=DSTT&amp;VAR:SDATE=20091299&amp;VAR:FREQ=Y&amp;VAR:RELITEM=0&amp;VAR:CURRENCY=&amp;VAR:CURRSOURCE=EXSHARE&amp;VAR:","NATFREQ=ANNUAL&amp;VAR:RFIELD=FINALIZED&amp;VAR:DB_TYPE=&amp;VAR:UNITS=M&amp;window=popup&amp;width=450&amp;height=300&amp;START_MAXIMIZED=FALSE"}</definedName>
    <definedName name="_250__FDSAUDITLINK__" localSheetId="4" hidden="1">{"fdsup://IBCentral/FAT Viewer?action=UPDATE&amp;creator=factset&amp;DOC_NAME=fat:reuters_annual_source_window.fat&amp;display_string=Audit&amp;DYN_ARGS=TRUE&amp;VAR:ID1=B1Y9TB&amp;VAR:RCODE=DSTT&amp;VAR:SDATE=20091299&amp;VAR:FREQ=Y&amp;VAR:RELITEM=0&amp;VAR:CURRENCY=&amp;VAR:CURRSOURCE=EXSHARE&amp;VAR:","NATFREQ=ANNUAL&amp;VAR:RFIELD=FINALIZED&amp;VAR:DB_TYPE=&amp;VAR:UNITS=M&amp;window=popup&amp;width=450&amp;height=300&amp;START_MAXIMIZED=FALSE"}</definedName>
    <definedName name="_250__FDSAUDITLINK__" localSheetId="5" hidden="1">{"fdsup://IBCentral/FAT Viewer?action=UPDATE&amp;creator=factset&amp;DOC_NAME=fat:reuters_annual_source_window.fat&amp;display_string=Audit&amp;DYN_ARGS=TRUE&amp;VAR:ID1=B1Y9TB&amp;VAR:RCODE=DSTT&amp;VAR:SDATE=20091299&amp;VAR:FREQ=Y&amp;VAR:RELITEM=0&amp;VAR:CURRENCY=&amp;VAR:CURRSOURCE=EXSHARE&amp;VAR:","NATFREQ=ANNUAL&amp;VAR:RFIELD=FINALIZED&amp;VAR:DB_TYPE=&amp;VAR:UNITS=M&amp;window=popup&amp;width=450&amp;height=300&amp;START_MAXIMIZED=FALSE"}</definedName>
    <definedName name="_250__FDSAUDITLINK__" hidden="1">{"fdsup://IBCentral/FAT Viewer?action=UPDATE&amp;creator=factset&amp;DOC_NAME=fat:reuters_annual_source_window.fat&amp;display_string=Audit&amp;DYN_ARGS=TRUE&amp;VAR:ID1=B1Y9TB&amp;VAR:RCODE=DSTT&amp;VAR:SDATE=20091299&amp;VAR:FREQ=Y&amp;VAR:RELITEM=0&amp;VAR:CURRENCY=&amp;VAR:CURRSOURCE=EXSHARE&amp;VAR:","NATFREQ=ANNUAL&amp;VAR:RFIELD=FINALIZED&amp;VAR:DB_TYPE=&amp;VAR:UNITS=M&amp;window=popup&amp;width=450&amp;height=300&amp;START_MAXIMIZED=FALSE"}</definedName>
    <definedName name="_2500OwnershipPercentageP3_41_1_1">NA()</definedName>
    <definedName name="_2503OwnershipPercentageP4_15_1">NA()</definedName>
    <definedName name="_2504OwnershipPercentageP4_19_1">NA()</definedName>
    <definedName name="_250CCFA15_38_1_1">NA()</definedName>
    <definedName name="_251__FDSAUDITLINK__" localSheetId="6" hidden="1">{"fdsup://IBCentral/FAT Viewer?action=UPDATE&amp;creator=factset&amp;DOC_NAME=fat:reuters_annual_source_window.fat&amp;display_string=Audit&amp;DYN_ARGS=TRUE&amp;VAR:ID1=B1Y9TB&amp;VAR:RCODE=DSTT&amp;VAR:SDATE=20081299&amp;VAR:FREQ=Y&amp;VAR:RELITEM=0&amp;VAR:CURRENCY=&amp;VAR:CURRSOURCE=EXSHARE&amp;VAR:","NATFREQ=ANNUAL&amp;VAR:RFIELD=FINALIZED&amp;VAR:DB_TYPE=&amp;VAR:UNITS=M&amp;window=popup&amp;width=450&amp;height=300&amp;START_MAXIMIZED=FALSE"}</definedName>
    <definedName name="_251__FDSAUDITLINK__" localSheetId="4" hidden="1">{"fdsup://IBCentral/FAT Viewer?action=UPDATE&amp;creator=factset&amp;DOC_NAME=fat:reuters_annual_source_window.fat&amp;display_string=Audit&amp;DYN_ARGS=TRUE&amp;VAR:ID1=B1Y9TB&amp;VAR:RCODE=DSTT&amp;VAR:SDATE=20081299&amp;VAR:FREQ=Y&amp;VAR:RELITEM=0&amp;VAR:CURRENCY=&amp;VAR:CURRSOURCE=EXSHARE&amp;VAR:","NATFREQ=ANNUAL&amp;VAR:RFIELD=FINALIZED&amp;VAR:DB_TYPE=&amp;VAR:UNITS=M&amp;window=popup&amp;width=450&amp;height=300&amp;START_MAXIMIZED=FALSE"}</definedName>
    <definedName name="_251__FDSAUDITLINK__" localSheetId="5" hidden="1">{"fdsup://IBCentral/FAT Viewer?action=UPDATE&amp;creator=factset&amp;DOC_NAME=fat:reuters_annual_source_window.fat&amp;display_string=Audit&amp;DYN_ARGS=TRUE&amp;VAR:ID1=B1Y9TB&amp;VAR:RCODE=DSTT&amp;VAR:SDATE=20081299&amp;VAR:FREQ=Y&amp;VAR:RELITEM=0&amp;VAR:CURRENCY=&amp;VAR:CURRSOURCE=EXSHARE&amp;VAR:","NATFREQ=ANNUAL&amp;VAR:RFIELD=FINALIZED&amp;VAR:DB_TYPE=&amp;VAR:UNITS=M&amp;window=popup&amp;width=450&amp;height=300&amp;START_MAXIMIZED=FALSE"}</definedName>
    <definedName name="_251__FDSAUDITLINK__" hidden="1">{"fdsup://IBCentral/FAT Viewer?action=UPDATE&amp;creator=factset&amp;DOC_NAME=fat:reuters_annual_source_window.fat&amp;display_string=Audit&amp;DYN_ARGS=TRUE&amp;VAR:ID1=B1Y9TB&amp;VAR:RCODE=DSTT&amp;VAR:SDATE=20081299&amp;VAR:FREQ=Y&amp;VAR:RELITEM=0&amp;VAR:CURRENCY=&amp;VAR:CURRSOURCE=EXSHARE&amp;VAR:","NATFREQ=ANNUAL&amp;VAR:RFIELD=FINALIZED&amp;VAR:DB_TYPE=&amp;VAR:UNITS=M&amp;window=popup&amp;width=450&amp;height=300&amp;START_MAXIMIZED=FALSE"}</definedName>
    <definedName name="_2515OwnershipPercentageP4_3_1">NA()</definedName>
    <definedName name="_252__FDSAUDITLINK__" localSheetId="6" hidden="1">{"fdsup://IBCentral/FAT Viewer?action=UPDATE&amp;creator=factset&amp;DOC_NAME=fat:reuters_annual_source_window.fat&amp;display_string=Audit&amp;DYN_ARGS=TRUE&amp;VAR:ID1=B1Y9TB&amp;VAR:RCODE=DSTT&amp;VAR:SDATE=20071299&amp;VAR:FREQ=Y&amp;VAR:RELITEM=0&amp;VAR:CURRENCY=&amp;VAR:CURRSOURCE=EXSHARE&amp;VAR:","NATFREQ=ANNUAL&amp;VAR:RFIELD=FINALIZED&amp;VAR:DB_TYPE=&amp;VAR:UNITS=M&amp;window=popup&amp;width=450&amp;height=300&amp;START_MAXIMIZED=FALSE"}</definedName>
    <definedName name="_252__FDSAUDITLINK__" localSheetId="4" hidden="1">{"fdsup://IBCentral/FAT Viewer?action=UPDATE&amp;creator=factset&amp;DOC_NAME=fat:reuters_annual_source_window.fat&amp;display_string=Audit&amp;DYN_ARGS=TRUE&amp;VAR:ID1=B1Y9TB&amp;VAR:RCODE=DSTT&amp;VAR:SDATE=20071299&amp;VAR:FREQ=Y&amp;VAR:RELITEM=0&amp;VAR:CURRENCY=&amp;VAR:CURRSOURCE=EXSHARE&amp;VAR:","NATFREQ=ANNUAL&amp;VAR:RFIELD=FINALIZED&amp;VAR:DB_TYPE=&amp;VAR:UNITS=M&amp;window=popup&amp;width=450&amp;height=300&amp;START_MAXIMIZED=FALSE"}</definedName>
    <definedName name="_252__FDSAUDITLINK__" localSheetId="5" hidden="1">{"fdsup://IBCentral/FAT Viewer?action=UPDATE&amp;creator=factset&amp;DOC_NAME=fat:reuters_annual_source_window.fat&amp;display_string=Audit&amp;DYN_ARGS=TRUE&amp;VAR:ID1=B1Y9TB&amp;VAR:RCODE=DSTT&amp;VAR:SDATE=20071299&amp;VAR:FREQ=Y&amp;VAR:RELITEM=0&amp;VAR:CURRENCY=&amp;VAR:CURRSOURCE=EXSHARE&amp;VAR:","NATFREQ=ANNUAL&amp;VAR:RFIELD=FINALIZED&amp;VAR:DB_TYPE=&amp;VAR:UNITS=M&amp;window=popup&amp;width=450&amp;height=300&amp;START_MAXIMIZED=FALSE"}</definedName>
    <definedName name="_252__FDSAUDITLINK__" hidden="1">{"fdsup://IBCentral/FAT Viewer?action=UPDATE&amp;creator=factset&amp;DOC_NAME=fat:reuters_annual_source_window.fat&amp;display_string=Audit&amp;DYN_ARGS=TRUE&amp;VAR:ID1=B1Y9TB&amp;VAR:RCODE=DSTT&amp;VAR:SDATE=20071299&amp;VAR:FREQ=Y&amp;VAR:RELITEM=0&amp;VAR:CURRENCY=&amp;VAR:CURRSOURCE=EXSHARE&amp;VAR:","NATFREQ=ANNUAL&amp;VAR:RFIELD=FINALIZED&amp;VAR:DB_TYPE=&amp;VAR:UNITS=M&amp;window=popup&amp;width=450&amp;height=300&amp;START_MAXIMIZED=FALSE"}</definedName>
    <definedName name="_252CCFA15_4_1">NA()</definedName>
    <definedName name="_253__FDSAUDITLINK__" localSheetId="6" hidden="1">{"fdsup://IBCentral/FAT Viewer?action=UPDATE&amp;creator=factset&amp;DOC_NAME=fat:reuters_annual_source_window.fat&amp;display_string=Audit&amp;DYN_ARGS=TRUE&amp;VAR:ID1=B1Y9TB&amp;VAR:RCODE=DSTT&amp;VAR:SDATE=20061299&amp;VAR:FREQ=Y&amp;VAR:RELITEM=0&amp;VAR:CURRENCY=&amp;VAR:CURRSOURCE=EXSHARE&amp;VAR:","NATFREQ=ANNUAL&amp;VAR:RFIELD=FINALIZED&amp;VAR:DB_TYPE=&amp;VAR:UNITS=M&amp;window=popup&amp;width=450&amp;height=300&amp;START_MAXIMIZED=FALSE"}</definedName>
    <definedName name="_253__FDSAUDITLINK__" localSheetId="4" hidden="1">{"fdsup://IBCentral/FAT Viewer?action=UPDATE&amp;creator=factset&amp;DOC_NAME=fat:reuters_annual_source_window.fat&amp;display_string=Audit&amp;DYN_ARGS=TRUE&amp;VAR:ID1=B1Y9TB&amp;VAR:RCODE=DSTT&amp;VAR:SDATE=20061299&amp;VAR:FREQ=Y&amp;VAR:RELITEM=0&amp;VAR:CURRENCY=&amp;VAR:CURRSOURCE=EXSHARE&amp;VAR:","NATFREQ=ANNUAL&amp;VAR:RFIELD=FINALIZED&amp;VAR:DB_TYPE=&amp;VAR:UNITS=M&amp;window=popup&amp;width=450&amp;height=300&amp;START_MAXIMIZED=FALSE"}</definedName>
    <definedName name="_253__FDSAUDITLINK__" localSheetId="5" hidden="1">{"fdsup://IBCentral/FAT Viewer?action=UPDATE&amp;creator=factset&amp;DOC_NAME=fat:reuters_annual_source_window.fat&amp;display_string=Audit&amp;DYN_ARGS=TRUE&amp;VAR:ID1=B1Y9TB&amp;VAR:RCODE=DSTT&amp;VAR:SDATE=20061299&amp;VAR:FREQ=Y&amp;VAR:RELITEM=0&amp;VAR:CURRENCY=&amp;VAR:CURRSOURCE=EXSHARE&amp;VAR:","NATFREQ=ANNUAL&amp;VAR:RFIELD=FINALIZED&amp;VAR:DB_TYPE=&amp;VAR:UNITS=M&amp;window=popup&amp;width=450&amp;height=300&amp;START_MAXIMIZED=FALSE"}</definedName>
    <definedName name="_253__FDSAUDITLINK__" hidden="1">{"fdsup://IBCentral/FAT Viewer?action=UPDATE&amp;creator=factset&amp;DOC_NAME=fat:reuters_annual_source_window.fat&amp;display_string=Audit&amp;DYN_ARGS=TRUE&amp;VAR:ID1=B1Y9TB&amp;VAR:RCODE=DSTT&amp;VAR:SDATE=20061299&amp;VAR:FREQ=Y&amp;VAR:RELITEM=0&amp;VAR:CURRENCY=&amp;VAR:CURRSOURCE=EXSHARE&amp;VAR:","NATFREQ=ANNUAL&amp;VAR:RFIELD=FINALIZED&amp;VAR:DB_TYPE=&amp;VAR:UNITS=M&amp;window=popup&amp;width=450&amp;height=300&amp;START_MAXIMIZED=FALSE"}</definedName>
    <definedName name="_2535OwnershipPercentageP4_41_1_1">NA()</definedName>
    <definedName name="_2538OwnershipPercentageP5_15_1">NA()</definedName>
    <definedName name="_2539OwnershipPercentageP5_19_1">NA()</definedName>
    <definedName name="_253CCFA15_5_1">NA()</definedName>
    <definedName name="_254__FDSAUDITLINK__" localSheetId="6" hidden="1">{"fdsup://IBCentral/FAT Viewer?action=UPDATE&amp;creator=factset&amp;DOC_NAME=fat:reuters_annual_source_window.fat&amp;display_string=Audit&amp;DYN_ARGS=TRUE&amp;VAR:ID1=483410&amp;VAR:RCODE=DSTT&amp;VAR:SDATE=20111299&amp;VAR:FREQ=Y&amp;VAR:RELITEM=EUR&amp;VAR:CURRENCY=&amp;VAR:CURRSOURCE=EXSHARE&amp;VA","R:NATFREQ=ANNUAL&amp;VAR:RFIELD=FINALIZED&amp;VAR:DB_TYPE=&amp;VAR:UNITS=M&amp;window=popup&amp;width=450&amp;height=300&amp;START_MAXIMIZED=FALSE"}</definedName>
    <definedName name="_254__FDSAUDITLINK__" localSheetId="4" hidden="1">{"fdsup://IBCentral/FAT Viewer?action=UPDATE&amp;creator=factset&amp;DOC_NAME=fat:reuters_annual_source_window.fat&amp;display_string=Audit&amp;DYN_ARGS=TRUE&amp;VAR:ID1=483410&amp;VAR:RCODE=DSTT&amp;VAR:SDATE=20111299&amp;VAR:FREQ=Y&amp;VAR:RELITEM=EUR&amp;VAR:CURRENCY=&amp;VAR:CURRSOURCE=EXSHARE&amp;VA","R:NATFREQ=ANNUAL&amp;VAR:RFIELD=FINALIZED&amp;VAR:DB_TYPE=&amp;VAR:UNITS=M&amp;window=popup&amp;width=450&amp;height=300&amp;START_MAXIMIZED=FALSE"}</definedName>
    <definedName name="_254__FDSAUDITLINK__" localSheetId="5" hidden="1">{"fdsup://IBCentral/FAT Viewer?action=UPDATE&amp;creator=factset&amp;DOC_NAME=fat:reuters_annual_source_window.fat&amp;display_string=Audit&amp;DYN_ARGS=TRUE&amp;VAR:ID1=483410&amp;VAR:RCODE=DSTT&amp;VAR:SDATE=20111299&amp;VAR:FREQ=Y&amp;VAR:RELITEM=EUR&amp;VAR:CURRENCY=&amp;VAR:CURRSOURCE=EXSHARE&amp;VA","R:NATFREQ=ANNUAL&amp;VAR:RFIELD=FINALIZED&amp;VAR:DB_TYPE=&amp;VAR:UNITS=M&amp;window=popup&amp;width=450&amp;height=300&amp;START_MAXIMIZED=FALSE"}</definedName>
    <definedName name="_254__FDSAUDITLINK__" hidden="1">{"fdsup://IBCentral/FAT Viewer?action=UPDATE&amp;creator=factset&amp;DOC_NAME=fat:reuters_annual_source_window.fat&amp;display_string=Audit&amp;DYN_ARGS=TRUE&amp;VAR:ID1=483410&amp;VAR:RCODE=DSTT&amp;VAR:SDATE=20111299&amp;VAR:FREQ=Y&amp;VAR:RELITEM=EUR&amp;VAR:CURRENCY=&amp;VAR:CURRSOURCE=EXSHARE&amp;VA","R:NATFREQ=ANNUAL&amp;VAR:RFIELD=FINALIZED&amp;VAR:DB_TYPE=&amp;VAR:UNITS=M&amp;window=popup&amp;width=450&amp;height=300&amp;START_MAXIMIZED=FALSE"}</definedName>
    <definedName name="_255__FDSAUDITLINK__" localSheetId="6"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55__FDSAUDITLINK__" localSheetId="4"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55__FDSAUDITLINK__" localSheetId="5"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55__FDSAUDITLINK__" hidden="1">{"fdsup://IBCentral/FAT Viewer?action=UPDATE&amp;creator=factset&amp;DOC_NAME=fat:reuters_annual_source_window.fat&amp;display_string=Audit&amp;DYN_ARGS=TRUE&amp;VAR:ID1=483410&amp;VAR:RCODE=DSTT&amp;VAR:SDATE=20101299&amp;VAR:FREQ=Y&amp;VAR:RELITEM=EUR&amp;VAR:CURRENCY=&amp;VAR:CURRSOURCE=EXSHARE&amp;VA","R:NATFREQ=ANNUAL&amp;VAR:RFIELD=FINALIZED&amp;VAR:DB_TYPE=&amp;VAR:UNITS=M&amp;window=popup&amp;width=450&amp;height=300&amp;START_MAXIMIZED=FALSE"}</definedName>
    <definedName name="_2550OwnershipPercentageP5_3_1">NA()</definedName>
    <definedName name="_256__FDSAUDITLINK__" localSheetId="6"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56__FDSAUDITLINK__" localSheetId="4"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56__FDSAUDITLINK__" localSheetId="5"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56__FDSAUDITLINK__"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57__FDSAUDITLINK__" localSheetId="6"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57__FDSAUDITLINK__" localSheetId="4"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57__FDSAUDITLINK__" localSheetId="5"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57__FDSAUDITLINK__"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570OwnershipPercentageP5_41_1_1">NA()</definedName>
    <definedName name="_2573OwnershipPercentageP6_15_1">NA()</definedName>
    <definedName name="_2574OwnershipPercentageP6_19_1">NA()</definedName>
    <definedName name="_257CCFA16_25_1">NA()</definedName>
    <definedName name="_258__FDSAUDITLINK__" localSheetId="6"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58__FDSAUDITLINK__" localSheetId="4"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58__FDSAUDITLINK__" localSheetId="5"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58__FDSAUDITLINK__"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585OwnershipPercentageP6_3_1">NA()</definedName>
    <definedName name="_258CCFA16_26_1">NA()</definedName>
    <definedName name="_259__FDSAUDITLINK__" localSheetId="6" hidden="1">{"fdsup://IBCentral/FAT Viewer?action=UPDATE&amp;creator=factset&amp;DOC_NAME=fat:reuters_annual_source_window.fat&amp;display_string=Audit&amp;DYN_ARGS=TRUE&amp;VAR:ID1=559699&amp;VAR:RCODE=DSTT&amp;VAR:SDATE=20101299&amp;VAR:FREQ=Y&amp;VAR:RELITEM=LOCAL&amp;VAR:CURRENCY=&amp;VAR:CURRSOURCE=EXSHARE&amp;","VAR:NATFREQ=ANNUAL&amp;VAR:RFIELD=FINALIZED&amp;VAR:DB_TYPE=&amp;VAR:UNITS=M&amp;window=popup&amp;width=450&amp;height=300&amp;START_MAXIMIZED=FALSE"}</definedName>
    <definedName name="_259__FDSAUDITLINK__" localSheetId="4" hidden="1">{"fdsup://IBCentral/FAT Viewer?action=UPDATE&amp;creator=factset&amp;DOC_NAME=fat:reuters_annual_source_window.fat&amp;display_string=Audit&amp;DYN_ARGS=TRUE&amp;VAR:ID1=559699&amp;VAR:RCODE=DSTT&amp;VAR:SDATE=20101299&amp;VAR:FREQ=Y&amp;VAR:RELITEM=LOCAL&amp;VAR:CURRENCY=&amp;VAR:CURRSOURCE=EXSHARE&amp;","VAR:NATFREQ=ANNUAL&amp;VAR:RFIELD=FINALIZED&amp;VAR:DB_TYPE=&amp;VAR:UNITS=M&amp;window=popup&amp;width=450&amp;height=300&amp;START_MAXIMIZED=FALSE"}</definedName>
    <definedName name="_259__FDSAUDITLINK__" localSheetId="5" hidden="1">{"fdsup://IBCentral/FAT Viewer?action=UPDATE&amp;creator=factset&amp;DOC_NAME=fat:reuters_annual_source_window.fat&amp;display_string=Audit&amp;DYN_ARGS=TRUE&amp;VAR:ID1=559699&amp;VAR:RCODE=DSTT&amp;VAR:SDATE=20101299&amp;VAR:FREQ=Y&amp;VAR:RELITEM=LOCAL&amp;VAR:CURRENCY=&amp;VAR:CURRSOURCE=EXSHARE&amp;","VAR:NATFREQ=ANNUAL&amp;VAR:RFIELD=FINALIZED&amp;VAR:DB_TYPE=&amp;VAR:UNITS=M&amp;window=popup&amp;width=450&amp;height=300&amp;START_MAXIMIZED=FALSE"}</definedName>
    <definedName name="_259__FDSAUDITLINK__" hidden="1">{"fdsup://IBCentral/FAT Viewer?action=UPDATE&amp;creator=factset&amp;DOC_NAME=fat:reuters_annual_source_window.fat&amp;display_string=Audit&amp;DYN_ARGS=TRUE&amp;VAR:ID1=559699&amp;VAR:RCODE=DSTT&amp;VAR:SDATE=20101299&amp;VAR:FREQ=Y&amp;VAR:RELITEM=LOCAL&amp;VAR:CURRENCY=&amp;VAR:CURRSOURCE=EXSHARE&amp;","VAR:NATFREQ=ANNUAL&amp;VAR:RFIELD=FINALIZED&amp;VAR:DB_TYPE=&amp;VAR:UNITS=M&amp;window=popup&amp;width=450&amp;height=300&amp;START_MAXIMIZED=FALSE"}</definedName>
    <definedName name="_259CCFA16_27_1">NA()</definedName>
    <definedName name="_26__123Graph_CSS6_A" hidden="1">#REF!</definedName>
    <definedName name="_26__123Graph_XChart_1A" hidden="1">#REF!</definedName>
    <definedName name="_26__123Graph_XCHART_2" hidden="1">#REF!</definedName>
    <definedName name="_26__FDSAUDITLINK__" localSheetId="6" hidden="1">{"fdsup://IBCentral/FAT Viewer?action=UPDATE&amp;creator=factset&amp;DOC_NAME=fat:reuters_annual_source_window.fat&amp;display_string=Audit&amp;DYN_ARGS=TRUE&amp;VAR:ID1=483410&amp;VAR:RCODE=DSTT&amp;VAR:SDATE=20051299&amp;VAR:FREQ=Y&amp;VAR:RELITEM=USD&amp;VAR:CURRENCY=&amp;VAR:CURRSOURCE=EXSHARE&amp;VA","R:NATFREQ=ANNUAL&amp;VAR:RFIELD=FINALIZED&amp;VAR:DB_TYPE=&amp;VAR:UNITS=M&amp;window=popup&amp;width=450&amp;height=300&amp;START_MAXIMIZED=FALSE"}</definedName>
    <definedName name="_26__FDSAUDITLINK__" localSheetId="4" hidden="1">{"fdsup://IBCentral/FAT Viewer?action=UPDATE&amp;creator=factset&amp;DOC_NAME=fat:reuters_annual_source_window.fat&amp;display_string=Audit&amp;DYN_ARGS=TRUE&amp;VAR:ID1=483410&amp;VAR:RCODE=DSTT&amp;VAR:SDATE=20051299&amp;VAR:FREQ=Y&amp;VAR:RELITEM=USD&amp;VAR:CURRENCY=&amp;VAR:CURRSOURCE=EXSHARE&amp;VA","R:NATFREQ=ANNUAL&amp;VAR:RFIELD=FINALIZED&amp;VAR:DB_TYPE=&amp;VAR:UNITS=M&amp;window=popup&amp;width=450&amp;height=300&amp;START_MAXIMIZED=FALSE"}</definedName>
    <definedName name="_26__FDSAUDITLINK__" localSheetId="5" hidden="1">{"fdsup://IBCentral/FAT Viewer?action=UPDATE&amp;creator=factset&amp;DOC_NAME=fat:reuters_annual_source_window.fat&amp;display_string=Audit&amp;DYN_ARGS=TRUE&amp;VAR:ID1=483410&amp;VAR:RCODE=DSTT&amp;VAR:SDATE=20051299&amp;VAR:FREQ=Y&amp;VAR:RELITEM=USD&amp;VAR:CURRENCY=&amp;VAR:CURRSOURCE=EXSHARE&amp;VA","R:NATFREQ=ANNUAL&amp;VAR:RFIELD=FINALIZED&amp;VAR:DB_TYPE=&amp;VAR:UNITS=M&amp;window=popup&amp;width=450&amp;height=300&amp;START_MAXIMIZED=FALSE"}</definedName>
    <definedName name="_26__FDSAUDITLINK__" hidden="1">{"fdsup://IBCentral/FAT Viewer?action=UPDATE&amp;creator=factset&amp;DOC_NAME=fat:reuters_annual_source_window.fat&amp;display_string=Audit&amp;DYN_ARGS=TRUE&amp;VAR:ID1=483410&amp;VAR:RCODE=DSTT&amp;VAR:SDATE=20051299&amp;VAR:FREQ=Y&amp;VAR:RELITEM=USD&amp;VAR:CURRENCY=&amp;VAR:CURRSOURCE=EXSHARE&amp;VA","R:NATFREQ=ANNUAL&amp;VAR:RFIELD=FINALIZED&amp;VAR:DB_TYPE=&amp;VAR:UNITS=M&amp;window=popup&amp;width=450&amp;height=300&amp;START_MAXIMIZED=FALSE"}</definedName>
    <definedName name="_260__FDSAUDITLINK__" localSheetId="6" hidden="1">{"fdsup://IBCentral/FAT Viewer?action=UPDATE&amp;creator=factset&amp;DOC_NAME=fat:reuters_annual_source_window.fat&amp;display_string=Audit&amp;DYN_ARGS=TRUE&amp;VAR:ID1=559699&amp;VAR:RCODE=DSTT&amp;VAR:SDATE=20091299&amp;VAR:FREQ=Y&amp;VAR:RELITEM=LOCAL&amp;VAR:CURRENCY=&amp;VAR:CURRSOURCE=EXSHARE&amp;","VAR:NATFREQ=ANNUAL&amp;VAR:RFIELD=FINALIZED&amp;VAR:DB_TYPE=&amp;VAR:UNITS=M&amp;window=popup&amp;width=450&amp;height=300&amp;START_MAXIMIZED=FALSE"}</definedName>
    <definedName name="_260__FDSAUDITLINK__" localSheetId="4" hidden="1">{"fdsup://IBCentral/FAT Viewer?action=UPDATE&amp;creator=factset&amp;DOC_NAME=fat:reuters_annual_source_window.fat&amp;display_string=Audit&amp;DYN_ARGS=TRUE&amp;VAR:ID1=559699&amp;VAR:RCODE=DSTT&amp;VAR:SDATE=20091299&amp;VAR:FREQ=Y&amp;VAR:RELITEM=LOCAL&amp;VAR:CURRENCY=&amp;VAR:CURRSOURCE=EXSHARE&amp;","VAR:NATFREQ=ANNUAL&amp;VAR:RFIELD=FINALIZED&amp;VAR:DB_TYPE=&amp;VAR:UNITS=M&amp;window=popup&amp;width=450&amp;height=300&amp;START_MAXIMIZED=FALSE"}</definedName>
    <definedName name="_260__FDSAUDITLINK__" localSheetId="5" hidden="1">{"fdsup://IBCentral/FAT Viewer?action=UPDATE&amp;creator=factset&amp;DOC_NAME=fat:reuters_annual_source_window.fat&amp;display_string=Audit&amp;DYN_ARGS=TRUE&amp;VAR:ID1=559699&amp;VAR:RCODE=DSTT&amp;VAR:SDATE=20091299&amp;VAR:FREQ=Y&amp;VAR:RELITEM=LOCAL&amp;VAR:CURRENCY=&amp;VAR:CURRSOURCE=EXSHARE&amp;","VAR:NATFREQ=ANNUAL&amp;VAR:RFIELD=FINALIZED&amp;VAR:DB_TYPE=&amp;VAR:UNITS=M&amp;window=popup&amp;width=450&amp;height=300&amp;START_MAXIMIZED=FALSE"}</definedName>
    <definedName name="_260__FDSAUDITLINK__" hidden="1">{"fdsup://IBCentral/FAT Viewer?action=UPDATE&amp;creator=factset&amp;DOC_NAME=fat:reuters_annual_source_window.fat&amp;display_string=Audit&amp;DYN_ARGS=TRUE&amp;VAR:ID1=559699&amp;VAR:RCODE=DSTT&amp;VAR:SDATE=20091299&amp;VAR:FREQ=Y&amp;VAR:RELITEM=LOCAL&amp;VAR:CURRENCY=&amp;VAR:CURRSOURCE=EXSHARE&amp;","VAR:NATFREQ=ANNUAL&amp;VAR:RFIELD=FINALIZED&amp;VAR:DB_TYPE=&amp;VAR:UNITS=M&amp;window=popup&amp;width=450&amp;height=300&amp;START_MAXIMIZED=FALSE"}</definedName>
    <definedName name="_2605OwnershipPercentageP6_41_1_1">NA()</definedName>
    <definedName name="_2608OwnershipPercentageP7_15_1">NA()</definedName>
    <definedName name="_2609OwnershipPercentageP7_19_1">NA()</definedName>
    <definedName name="_260CCFA16_28_1">NA()</definedName>
    <definedName name="_261__FDSAUDITLINK__" localSheetId="6" hidden="1">{"fdsup://IBCentral/FAT Viewer?action=UPDATE&amp;creator=factset&amp;DOC_NAME=fat:reuters_annual_source_window.fat&amp;display_string=Audit&amp;DYN_ARGS=TRUE&amp;VAR:ID1=559699&amp;VAR:RCODE=DSTT&amp;VAR:SDATE=20081299&amp;VAR:FREQ=Y&amp;VAR:RELITEM=LOCAL&amp;VAR:CURRENCY=&amp;VAR:CURRSOURCE=EXSHARE&amp;","VAR:NATFREQ=ANNUAL&amp;VAR:RFIELD=FINALIZED&amp;VAR:DB_TYPE=&amp;VAR:UNITS=M&amp;window=popup&amp;width=450&amp;height=300&amp;START_MAXIMIZED=FALSE"}</definedName>
    <definedName name="_261__FDSAUDITLINK__" localSheetId="4" hidden="1">{"fdsup://IBCentral/FAT Viewer?action=UPDATE&amp;creator=factset&amp;DOC_NAME=fat:reuters_annual_source_window.fat&amp;display_string=Audit&amp;DYN_ARGS=TRUE&amp;VAR:ID1=559699&amp;VAR:RCODE=DSTT&amp;VAR:SDATE=20081299&amp;VAR:FREQ=Y&amp;VAR:RELITEM=LOCAL&amp;VAR:CURRENCY=&amp;VAR:CURRSOURCE=EXSHARE&amp;","VAR:NATFREQ=ANNUAL&amp;VAR:RFIELD=FINALIZED&amp;VAR:DB_TYPE=&amp;VAR:UNITS=M&amp;window=popup&amp;width=450&amp;height=300&amp;START_MAXIMIZED=FALSE"}</definedName>
    <definedName name="_261__FDSAUDITLINK__" localSheetId="5" hidden="1">{"fdsup://IBCentral/FAT Viewer?action=UPDATE&amp;creator=factset&amp;DOC_NAME=fat:reuters_annual_source_window.fat&amp;display_string=Audit&amp;DYN_ARGS=TRUE&amp;VAR:ID1=559699&amp;VAR:RCODE=DSTT&amp;VAR:SDATE=20081299&amp;VAR:FREQ=Y&amp;VAR:RELITEM=LOCAL&amp;VAR:CURRENCY=&amp;VAR:CURRSOURCE=EXSHARE&amp;","VAR:NATFREQ=ANNUAL&amp;VAR:RFIELD=FINALIZED&amp;VAR:DB_TYPE=&amp;VAR:UNITS=M&amp;window=popup&amp;width=450&amp;height=300&amp;START_MAXIMIZED=FALSE"}</definedName>
    <definedName name="_261__FDSAUDITLINK__" hidden="1">{"fdsup://IBCentral/FAT Viewer?action=UPDATE&amp;creator=factset&amp;DOC_NAME=fat:reuters_annual_source_window.fat&amp;display_string=Audit&amp;DYN_ARGS=TRUE&amp;VAR:ID1=559699&amp;VAR:RCODE=DSTT&amp;VAR:SDATE=20081299&amp;VAR:FREQ=Y&amp;VAR:RELITEM=LOCAL&amp;VAR:CURRENCY=&amp;VAR:CURRSOURCE=EXSHARE&amp;","VAR:NATFREQ=ANNUAL&amp;VAR:RFIELD=FINALIZED&amp;VAR:DB_TYPE=&amp;VAR:UNITS=M&amp;window=popup&amp;width=450&amp;height=300&amp;START_MAXIMIZED=FALSE"}</definedName>
    <definedName name="_261CCFA16_29_1">NA()</definedName>
    <definedName name="_262__FDSAUDITLINK__" localSheetId="6" hidden="1">{"fdsup://IBCentral/FAT Viewer?action=UPDATE&amp;creator=factset&amp;DOC_NAME=fat:reuters_annual_source_window.fat&amp;display_string=Audit&amp;DYN_ARGS=TRUE&amp;VAR:ID1=559699&amp;VAR:RCODE=DSTT&amp;VAR:SDATE=20071299&amp;VAR:FREQ=Y&amp;VAR:RELITEM=LOCAL&amp;VAR:CURRENCY=&amp;VAR:CURRSOURCE=EXSHARE&amp;","VAR:NATFREQ=ANNUAL&amp;VAR:RFIELD=FINALIZED&amp;VAR:DB_TYPE=&amp;VAR:UNITS=M&amp;window=popup&amp;width=450&amp;height=300&amp;START_MAXIMIZED=FALSE"}</definedName>
    <definedName name="_262__FDSAUDITLINK__" localSheetId="4" hidden="1">{"fdsup://IBCentral/FAT Viewer?action=UPDATE&amp;creator=factset&amp;DOC_NAME=fat:reuters_annual_source_window.fat&amp;display_string=Audit&amp;DYN_ARGS=TRUE&amp;VAR:ID1=559699&amp;VAR:RCODE=DSTT&amp;VAR:SDATE=20071299&amp;VAR:FREQ=Y&amp;VAR:RELITEM=LOCAL&amp;VAR:CURRENCY=&amp;VAR:CURRSOURCE=EXSHARE&amp;","VAR:NATFREQ=ANNUAL&amp;VAR:RFIELD=FINALIZED&amp;VAR:DB_TYPE=&amp;VAR:UNITS=M&amp;window=popup&amp;width=450&amp;height=300&amp;START_MAXIMIZED=FALSE"}</definedName>
    <definedName name="_262__FDSAUDITLINK__" localSheetId="5" hidden="1">{"fdsup://IBCentral/FAT Viewer?action=UPDATE&amp;creator=factset&amp;DOC_NAME=fat:reuters_annual_source_window.fat&amp;display_string=Audit&amp;DYN_ARGS=TRUE&amp;VAR:ID1=559699&amp;VAR:RCODE=DSTT&amp;VAR:SDATE=20071299&amp;VAR:FREQ=Y&amp;VAR:RELITEM=LOCAL&amp;VAR:CURRENCY=&amp;VAR:CURRSOURCE=EXSHARE&amp;","VAR:NATFREQ=ANNUAL&amp;VAR:RFIELD=FINALIZED&amp;VAR:DB_TYPE=&amp;VAR:UNITS=M&amp;window=popup&amp;width=450&amp;height=300&amp;START_MAXIMIZED=FALSE"}</definedName>
    <definedName name="_262__FDSAUDITLINK__" hidden="1">{"fdsup://IBCentral/FAT Viewer?action=UPDATE&amp;creator=factset&amp;DOC_NAME=fat:reuters_annual_source_window.fat&amp;display_string=Audit&amp;DYN_ARGS=TRUE&amp;VAR:ID1=559699&amp;VAR:RCODE=DSTT&amp;VAR:SDATE=20071299&amp;VAR:FREQ=Y&amp;VAR:RELITEM=LOCAL&amp;VAR:CURRENCY=&amp;VAR:CURRSOURCE=EXSHARE&amp;","VAR:NATFREQ=ANNUAL&amp;VAR:RFIELD=FINALIZED&amp;VAR:DB_TYPE=&amp;VAR:UNITS=M&amp;window=popup&amp;width=450&amp;height=300&amp;START_MAXIMIZED=FALSE"}</definedName>
    <definedName name="_2620OwnershipPercentageP7_3_1">NA()</definedName>
    <definedName name="_262CCFA16_30_1">NA()</definedName>
    <definedName name="_263__FDSAUDITLINK__" localSheetId="6" hidden="1">{"fdsup://IBCentral/FAT Viewer?action=UPDATE&amp;creator=factset&amp;DOC_NAME=fat:reuters_annual_source_window.fat&amp;display_string=Audit&amp;DYN_ARGS=TRUE&amp;VAR:ID1=559699&amp;VAR:RCODE=DSTT&amp;VAR:SDATE=20061299&amp;VAR:FREQ=Y&amp;VAR:RELITEM=LOCAL&amp;VAR:CURRENCY=&amp;VAR:CURRSOURCE=EXSHARE&amp;","VAR:NATFREQ=ANNUAL&amp;VAR:RFIELD=FINALIZED&amp;VAR:DB_TYPE=&amp;VAR:UNITS=M&amp;window=popup&amp;width=450&amp;height=300&amp;START_MAXIMIZED=FALSE"}</definedName>
    <definedName name="_263__FDSAUDITLINK__" localSheetId="4" hidden="1">{"fdsup://IBCentral/FAT Viewer?action=UPDATE&amp;creator=factset&amp;DOC_NAME=fat:reuters_annual_source_window.fat&amp;display_string=Audit&amp;DYN_ARGS=TRUE&amp;VAR:ID1=559699&amp;VAR:RCODE=DSTT&amp;VAR:SDATE=20061299&amp;VAR:FREQ=Y&amp;VAR:RELITEM=LOCAL&amp;VAR:CURRENCY=&amp;VAR:CURRSOURCE=EXSHARE&amp;","VAR:NATFREQ=ANNUAL&amp;VAR:RFIELD=FINALIZED&amp;VAR:DB_TYPE=&amp;VAR:UNITS=M&amp;window=popup&amp;width=450&amp;height=300&amp;START_MAXIMIZED=FALSE"}</definedName>
    <definedName name="_263__FDSAUDITLINK__" localSheetId="5" hidden="1">{"fdsup://IBCentral/FAT Viewer?action=UPDATE&amp;creator=factset&amp;DOC_NAME=fat:reuters_annual_source_window.fat&amp;display_string=Audit&amp;DYN_ARGS=TRUE&amp;VAR:ID1=559699&amp;VAR:RCODE=DSTT&amp;VAR:SDATE=20061299&amp;VAR:FREQ=Y&amp;VAR:RELITEM=LOCAL&amp;VAR:CURRENCY=&amp;VAR:CURRSOURCE=EXSHARE&amp;","VAR:NATFREQ=ANNUAL&amp;VAR:RFIELD=FINALIZED&amp;VAR:DB_TYPE=&amp;VAR:UNITS=M&amp;window=popup&amp;width=450&amp;height=300&amp;START_MAXIMIZED=FALSE"}</definedName>
    <definedName name="_263__FDSAUDITLINK__" hidden="1">{"fdsup://IBCentral/FAT Viewer?action=UPDATE&amp;creator=factset&amp;DOC_NAME=fat:reuters_annual_source_window.fat&amp;display_string=Audit&amp;DYN_ARGS=TRUE&amp;VAR:ID1=559699&amp;VAR:RCODE=DSTT&amp;VAR:SDATE=20061299&amp;VAR:FREQ=Y&amp;VAR:RELITEM=LOCAL&amp;VAR:CURRENCY=&amp;VAR:CURRSOURCE=EXSHARE&amp;","VAR:NATFREQ=ANNUAL&amp;VAR:RFIELD=FINALIZED&amp;VAR:DB_TYPE=&amp;VAR:UNITS=M&amp;window=popup&amp;width=450&amp;height=300&amp;START_MAXIMIZED=FALSE"}</definedName>
    <definedName name="_263CCFA16_31_1">NA()</definedName>
    <definedName name="_264__FDSAUDITLINK__" localSheetId="6" hidden="1">{"fdsup://IBCentral/FAT Viewer?action=UPDATE&amp;creator=factset&amp;DOC_NAME=fat:reuters_annual_source_window.fat&amp;display_string=Audit&amp;DYN_ARGS=TRUE&amp;VAR:ID1=B011GL&amp;VAR:RCODE=DSTT&amp;VAR:SDATE=20101299&amp;VAR:FREQ=Y&amp;VAR:RELITEM=LOCAL&amp;VAR:CURRENCY=&amp;VAR:CURRSOURCE=EXSHARE&amp;","VAR:NATFREQ=ANNUAL&amp;VAR:RFIELD=FINALIZED&amp;VAR:DB_TYPE=&amp;VAR:UNITS=M&amp;window=popup&amp;width=450&amp;height=300&amp;START_MAXIMIZED=FALSE"}</definedName>
    <definedName name="_264__FDSAUDITLINK__" localSheetId="4" hidden="1">{"fdsup://IBCentral/FAT Viewer?action=UPDATE&amp;creator=factset&amp;DOC_NAME=fat:reuters_annual_source_window.fat&amp;display_string=Audit&amp;DYN_ARGS=TRUE&amp;VAR:ID1=B011GL&amp;VAR:RCODE=DSTT&amp;VAR:SDATE=20101299&amp;VAR:FREQ=Y&amp;VAR:RELITEM=LOCAL&amp;VAR:CURRENCY=&amp;VAR:CURRSOURCE=EXSHARE&amp;","VAR:NATFREQ=ANNUAL&amp;VAR:RFIELD=FINALIZED&amp;VAR:DB_TYPE=&amp;VAR:UNITS=M&amp;window=popup&amp;width=450&amp;height=300&amp;START_MAXIMIZED=FALSE"}</definedName>
    <definedName name="_264__FDSAUDITLINK__" localSheetId="5" hidden="1">{"fdsup://IBCentral/FAT Viewer?action=UPDATE&amp;creator=factset&amp;DOC_NAME=fat:reuters_annual_source_window.fat&amp;display_string=Audit&amp;DYN_ARGS=TRUE&amp;VAR:ID1=B011GL&amp;VAR:RCODE=DSTT&amp;VAR:SDATE=20101299&amp;VAR:FREQ=Y&amp;VAR:RELITEM=LOCAL&amp;VAR:CURRENCY=&amp;VAR:CURRSOURCE=EXSHARE&amp;","VAR:NATFREQ=ANNUAL&amp;VAR:RFIELD=FINALIZED&amp;VAR:DB_TYPE=&amp;VAR:UNITS=M&amp;window=popup&amp;width=450&amp;height=300&amp;START_MAXIMIZED=FALSE"}</definedName>
    <definedName name="_264__FDSAUDITLINK__" hidden="1">{"fdsup://IBCentral/FAT Viewer?action=UPDATE&amp;creator=factset&amp;DOC_NAME=fat:reuters_annual_source_window.fat&amp;display_string=Audit&amp;DYN_ARGS=TRUE&amp;VAR:ID1=B011GL&amp;VAR:RCODE=DSTT&amp;VAR:SDATE=20101299&amp;VAR:FREQ=Y&amp;VAR:RELITEM=LOCAL&amp;VAR:CURRENCY=&amp;VAR:CURRSOURCE=EXSHARE&amp;","VAR:NATFREQ=ANNUAL&amp;VAR:RFIELD=FINALIZED&amp;VAR:DB_TYPE=&amp;VAR:UNITS=M&amp;window=popup&amp;width=450&amp;height=300&amp;START_MAXIMIZED=FALSE"}</definedName>
    <definedName name="_2640OwnershipPercentageP7_41_1_1">NA()</definedName>
    <definedName name="_2643OwnershipPercentageP8_15_1">NA()</definedName>
    <definedName name="_2644OwnershipPercentageP8_19_1">NA()</definedName>
    <definedName name="_264CCFA16_32_1">NA()</definedName>
    <definedName name="_265__FDSAUDITLINK__" localSheetId="6" hidden="1">{"fdsup://IBCentral/FAT Viewer?action=UPDATE&amp;creator=factset&amp;DOC_NAME=fat:reuters_annual_source_window.fat&amp;display_string=Audit&amp;DYN_ARGS=TRUE&amp;VAR:ID1=B011GL&amp;VAR:RCODE=DSTT&amp;VAR:SDATE=20091299&amp;VAR:FREQ=Y&amp;VAR:RELITEM=LOCAL&amp;VAR:CURRENCY=&amp;VAR:CURRSOURCE=EXSHARE&amp;","VAR:NATFREQ=ANNUAL&amp;VAR:RFIELD=FINALIZED&amp;VAR:DB_TYPE=&amp;VAR:UNITS=M&amp;window=popup&amp;width=450&amp;height=300&amp;START_MAXIMIZED=FALSE"}</definedName>
    <definedName name="_265__FDSAUDITLINK__" localSheetId="4" hidden="1">{"fdsup://IBCentral/FAT Viewer?action=UPDATE&amp;creator=factset&amp;DOC_NAME=fat:reuters_annual_source_window.fat&amp;display_string=Audit&amp;DYN_ARGS=TRUE&amp;VAR:ID1=B011GL&amp;VAR:RCODE=DSTT&amp;VAR:SDATE=20091299&amp;VAR:FREQ=Y&amp;VAR:RELITEM=LOCAL&amp;VAR:CURRENCY=&amp;VAR:CURRSOURCE=EXSHARE&amp;","VAR:NATFREQ=ANNUAL&amp;VAR:RFIELD=FINALIZED&amp;VAR:DB_TYPE=&amp;VAR:UNITS=M&amp;window=popup&amp;width=450&amp;height=300&amp;START_MAXIMIZED=FALSE"}</definedName>
    <definedName name="_265__FDSAUDITLINK__" localSheetId="5" hidden="1">{"fdsup://IBCentral/FAT Viewer?action=UPDATE&amp;creator=factset&amp;DOC_NAME=fat:reuters_annual_source_window.fat&amp;display_string=Audit&amp;DYN_ARGS=TRUE&amp;VAR:ID1=B011GL&amp;VAR:RCODE=DSTT&amp;VAR:SDATE=20091299&amp;VAR:FREQ=Y&amp;VAR:RELITEM=LOCAL&amp;VAR:CURRENCY=&amp;VAR:CURRSOURCE=EXSHARE&amp;","VAR:NATFREQ=ANNUAL&amp;VAR:RFIELD=FINALIZED&amp;VAR:DB_TYPE=&amp;VAR:UNITS=M&amp;window=popup&amp;width=450&amp;height=300&amp;START_MAXIMIZED=FALSE"}</definedName>
    <definedName name="_265__FDSAUDITLINK__" hidden="1">{"fdsup://IBCentral/FAT Viewer?action=UPDATE&amp;creator=factset&amp;DOC_NAME=fat:reuters_annual_source_window.fat&amp;display_string=Audit&amp;DYN_ARGS=TRUE&amp;VAR:ID1=B011GL&amp;VAR:RCODE=DSTT&amp;VAR:SDATE=20091299&amp;VAR:FREQ=Y&amp;VAR:RELITEM=LOCAL&amp;VAR:CURRENCY=&amp;VAR:CURRSOURCE=EXSHARE&amp;","VAR:NATFREQ=ANNUAL&amp;VAR:RFIELD=FINALIZED&amp;VAR:DB_TYPE=&amp;VAR:UNITS=M&amp;window=popup&amp;width=450&amp;height=300&amp;START_MAXIMIZED=FALSE"}</definedName>
    <definedName name="_2655OwnershipPercentageP8_3_1">NA()</definedName>
    <definedName name="_266__FDSAUDITLINK__" localSheetId="6" hidden="1">{"fdsup://IBCentral/FAT Viewer?action=UPDATE&amp;creator=factset&amp;DOC_NAME=fat:reuters_annual_source_window.fat&amp;display_string=Audit&amp;DYN_ARGS=TRUE&amp;VAR:ID1=B011GL&amp;VAR:RCODE=DSTT&amp;VAR:SDATE=20081299&amp;VAR:FREQ=Y&amp;VAR:RELITEM=LOCAL&amp;VAR:CURRENCY=&amp;VAR:CURRSOURCE=EXSHARE&amp;","VAR:NATFREQ=ANNUAL&amp;VAR:RFIELD=FINALIZED&amp;VAR:DB_TYPE=&amp;VAR:UNITS=M&amp;window=popup&amp;width=450&amp;height=300&amp;START_MAXIMIZED=FALSE"}</definedName>
    <definedName name="_266__FDSAUDITLINK__" localSheetId="4" hidden="1">{"fdsup://IBCentral/FAT Viewer?action=UPDATE&amp;creator=factset&amp;DOC_NAME=fat:reuters_annual_source_window.fat&amp;display_string=Audit&amp;DYN_ARGS=TRUE&amp;VAR:ID1=B011GL&amp;VAR:RCODE=DSTT&amp;VAR:SDATE=20081299&amp;VAR:FREQ=Y&amp;VAR:RELITEM=LOCAL&amp;VAR:CURRENCY=&amp;VAR:CURRSOURCE=EXSHARE&amp;","VAR:NATFREQ=ANNUAL&amp;VAR:RFIELD=FINALIZED&amp;VAR:DB_TYPE=&amp;VAR:UNITS=M&amp;window=popup&amp;width=450&amp;height=300&amp;START_MAXIMIZED=FALSE"}</definedName>
    <definedName name="_266__FDSAUDITLINK__" localSheetId="5" hidden="1">{"fdsup://IBCentral/FAT Viewer?action=UPDATE&amp;creator=factset&amp;DOC_NAME=fat:reuters_annual_source_window.fat&amp;display_string=Audit&amp;DYN_ARGS=TRUE&amp;VAR:ID1=B011GL&amp;VAR:RCODE=DSTT&amp;VAR:SDATE=20081299&amp;VAR:FREQ=Y&amp;VAR:RELITEM=LOCAL&amp;VAR:CURRENCY=&amp;VAR:CURRSOURCE=EXSHARE&amp;","VAR:NATFREQ=ANNUAL&amp;VAR:RFIELD=FINALIZED&amp;VAR:DB_TYPE=&amp;VAR:UNITS=M&amp;window=popup&amp;width=450&amp;height=300&amp;START_MAXIMIZED=FALSE"}</definedName>
    <definedName name="_266__FDSAUDITLINK__" hidden="1">{"fdsup://IBCentral/FAT Viewer?action=UPDATE&amp;creator=factset&amp;DOC_NAME=fat:reuters_annual_source_window.fat&amp;display_string=Audit&amp;DYN_ARGS=TRUE&amp;VAR:ID1=B011GL&amp;VAR:RCODE=DSTT&amp;VAR:SDATE=20081299&amp;VAR:FREQ=Y&amp;VAR:RELITEM=LOCAL&amp;VAR:CURRENCY=&amp;VAR:CURRSOURCE=EXSHARE&amp;","VAR:NATFREQ=ANNUAL&amp;VAR:RFIELD=FINALIZED&amp;VAR:DB_TYPE=&amp;VAR:UNITS=M&amp;window=popup&amp;width=450&amp;height=300&amp;START_MAXIMIZED=FALSE"}</definedName>
    <definedName name="_266CCFA16_33_1_1">NA()</definedName>
    <definedName name="_267__FDSAUDITLINK__" localSheetId="6" hidden="1">{"fdsup://IBCentral/FAT Viewer?action=UPDATE&amp;creator=factset&amp;DOC_NAME=fat:reuters_annual_source_window.fat&amp;display_string=Audit&amp;DYN_ARGS=TRUE&amp;VAR:ID1=B011GL&amp;VAR:RCODE=DSTT&amp;VAR:SDATE=20071299&amp;VAR:FREQ=Y&amp;VAR:RELITEM=LOCAL&amp;VAR:CURRENCY=&amp;VAR:CURRSOURCE=EXSHARE&amp;","VAR:NATFREQ=ANNUAL&amp;VAR:RFIELD=FINALIZED&amp;VAR:DB_TYPE=&amp;VAR:UNITS=M&amp;window=popup&amp;width=450&amp;height=300&amp;START_MAXIMIZED=FALSE"}</definedName>
    <definedName name="_267__FDSAUDITLINK__" localSheetId="4" hidden="1">{"fdsup://IBCentral/FAT Viewer?action=UPDATE&amp;creator=factset&amp;DOC_NAME=fat:reuters_annual_source_window.fat&amp;display_string=Audit&amp;DYN_ARGS=TRUE&amp;VAR:ID1=B011GL&amp;VAR:RCODE=DSTT&amp;VAR:SDATE=20071299&amp;VAR:FREQ=Y&amp;VAR:RELITEM=LOCAL&amp;VAR:CURRENCY=&amp;VAR:CURRSOURCE=EXSHARE&amp;","VAR:NATFREQ=ANNUAL&amp;VAR:RFIELD=FINALIZED&amp;VAR:DB_TYPE=&amp;VAR:UNITS=M&amp;window=popup&amp;width=450&amp;height=300&amp;START_MAXIMIZED=FALSE"}</definedName>
    <definedName name="_267__FDSAUDITLINK__" localSheetId="5" hidden="1">{"fdsup://IBCentral/FAT Viewer?action=UPDATE&amp;creator=factset&amp;DOC_NAME=fat:reuters_annual_source_window.fat&amp;display_string=Audit&amp;DYN_ARGS=TRUE&amp;VAR:ID1=B011GL&amp;VAR:RCODE=DSTT&amp;VAR:SDATE=20071299&amp;VAR:FREQ=Y&amp;VAR:RELITEM=LOCAL&amp;VAR:CURRENCY=&amp;VAR:CURRSOURCE=EXSHARE&amp;","VAR:NATFREQ=ANNUAL&amp;VAR:RFIELD=FINALIZED&amp;VAR:DB_TYPE=&amp;VAR:UNITS=M&amp;window=popup&amp;width=450&amp;height=300&amp;START_MAXIMIZED=FALSE"}</definedName>
    <definedName name="_267__FDSAUDITLINK__" hidden="1">{"fdsup://IBCentral/FAT Viewer?action=UPDATE&amp;creator=factset&amp;DOC_NAME=fat:reuters_annual_source_window.fat&amp;display_string=Audit&amp;DYN_ARGS=TRUE&amp;VAR:ID1=B011GL&amp;VAR:RCODE=DSTT&amp;VAR:SDATE=20071299&amp;VAR:FREQ=Y&amp;VAR:RELITEM=LOCAL&amp;VAR:CURRENCY=&amp;VAR:CURRSOURCE=EXSHARE&amp;","VAR:NATFREQ=ANNUAL&amp;VAR:RFIELD=FINALIZED&amp;VAR:DB_TYPE=&amp;VAR:UNITS=M&amp;window=popup&amp;width=450&amp;height=300&amp;START_MAXIMIZED=FALSE"}</definedName>
    <definedName name="_2675OwnershipPercentageP8_41_1_1">NA()</definedName>
    <definedName name="_2678OwnershipPercentageP9_15_1">NA()</definedName>
    <definedName name="_2679OwnershipPercentageP9_19_1">NA()</definedName>
    <definedName name="_268__FDSAUDITLINK__" localSheetId="6" hidden="1">{"fdsup://IBCentral/FAT Viewer?action=UPDATE&amp;creator=factset&amp;DOC_NAME=fat:reuters_annual_source_window.fat&amp;display_string=Audit&amp;DYN_ARGS=TRUE&amp;VAR:ID1=B011GL&amp;VAR:RCODE=DSTT&amp;VAR:SDATE=20061299&amp;VAR:FREQ=Y&amp;VAR:RELITEM=LOCAL&amp;VAR:CURRENCY=&amp;VAR:CURRSOURCE=EXSHARE&amp;","VAR:NATFREQ=ANNUAL&amp;VAR:RFIELD=FINALIZED&amp;VAR:DB_TYPE=&amp;VAR:UNITS=M&amp;window=popup&amp;width=450&amp;height=300&amp;START_MAXIMIZED=FALSE"}</definedName>
    <definedName name="_268__FDSAUDITLINK__" localSheetId="4" hidden="1">{"fdsup://IBCentral/FAT Viewer?action=UPDATE&amp;creator=factset&amp;DOC_NAME=fat:reuters_annual_source_window.fat&amp;display_string=Audit&amp;DYN_ARGS=TRUE&amp;VAR:ID1=B011GL&amp;VAR:RCODE=DSTT&amp;VAR:SDATE=20061299&amp;VAR:FREQ=Y&amp;VAR:RELITEM=LOCAL&amp;VAR:CURRENCY=&amp;VAR:CURRSOURCE=EXSHARE&amp;","VAR:NATFREQ=ANNUAL&amp;VAR:RFIELD=FINALIZED&amp;VAR:DB_TYPE=&amp;VAR:UNITS=M&amp;window=popup&amp;width=450&amp;height=300&amp;START_MAXIMIZED=FALSE"}</definedName>
    <definedName name="_268__FDSAUDITLINK__" localSheetId="5" hidden="1">{"fdsup://IBCentral/FAT Viewer?action=UPDATE&amp;creator=factset&amp;DOC_NAME=fat:reuters_annual_source_window.fat&amp;display_string=Audit&amp;DYN_ARGS=TRUE&amp;VAR:ID1=B011GL&amp;VAR:RCODE=DSTT&amp;VAR:SDATE=20061299&amp;VAR:FREQ=Y&amp;VAR:RELITEM=LOCAL&amp;VAR:CURRENCY=&amp;VAR:CURRSOURCE=EXSHARE&amp;","VAR:NATFREQ=ANNUAL&amp;VAR:RFIELD=FINALIZED&amp;VAR:DB_TYPE=&amp;VAR:UNITS=M&amp;window=popup&amp;width=450&amp;height=300&amp;START_MAXIMIZED=FALSE"}</definedName>
    <definedName name="_268__FDSAUDITLINK__" hidden="1">{"fdsup://IBCentral/FAT Viewer?action=UPDATE&amp;creator=factset&amp;DOC_NAME=fat:reuters_annual_source_window.fat&amp;display_string=Audit&amp;DYN_ARGS=TRUE&amp;VAR:ID1=B011GL&amp;VAR:RCODE=DSTT&amp;VAR:SDATE=20061299&amp;VAR:FREQ=Y&amp;VAR:RELITEM=LOCAL&amp;VAR:CURRENCY=&amp;VAR:CURRSOURCE=EXSHARE&amp;","VAR:NATFREQ=ANNUAL&amp;VAR:RFIELD=FINALIZED&amp;VAR:DB_TYPE=&amp;VAR:UNITS=M&amp;window=popup&amp;width=450&amp;height=300&amp;START_MAXIMIZED=FALSE"}</definedName>
    <definedName name="_268CCFA16_34_1_1">NA()</definedName>
    <definedName name="_269__FDSAUDITLINK__" localSheetId="6" hidden="1">{"fdsup://IBCentral/FAT Viewer?action=UPDATE&amp;creator=factset&amp;DOC_NAME=fat:reuters_semi_shs_src_window.fat&amp;display_string=Audit&amp;DYN_ARGS=TRUE&amp;VAR:ID1=483410&amp;VAR:RCODE=FDSSHSOUTDEPS&amp;VAR:SDATE=20111299&amp;VAR:FREQ=FSA&amp;VAR:RELITEM=RP&amp;VAR:CURRENCY=&amp;VAR:CURRSOURCE=E","XSHARE&amp;VAR:NATFREQ=FSA&amp;VAR:RFIELD=FINALIZED&amp;VAR:DB_TYPE=&amp;VAR:UNITS=M&amp;window=popup&amp;width=450&amp;height=300&amp;START_MAXIMIZED=FALSE"}</definedName>
    <definedName name="_269__FDSAUDITLINK__" localSheetId="4" hidden="1">{"fdsup://IBCentral/FAT Viewer?action=UPDATE&amp;creator=factset&amp;DOC_NAME=fat:reuters_semi_shs_src_window.fat&amp;display_string=Audit&amp;DYN_ARGS=TRUE&amp;VAR:ID1=483410&amp;VAR:RCODE=FDSSHSOUTDEPS&amp;VAR:SDATE=20111299&amp;VAR:FREQ=FSA&amp;VAR:RELITEM=RP&amp;VAR:CURRENCY=&amp;VAR:CURRSOURCE=E","XSHARE&amp;VAR:NATFREQ=FSA&amp;VAR:RFIELD=FINALIZED&amp;VAR:DB_TYPE=&amp;VAR:UNITS=M&amp;window=popup&amp;width=450&amp;height=300&amp;START_MAXIMIZED=FALSE"}</definedName>
    <definedName name="_269__FDSAUDITLINK__" localSheetId="5" hidden="1">{"fdsup://IBCentral/FAT Viewer?action=UPDATE&amp;creator=factset&amp;DOC_NAME=fat:reuters_semi_shs_src_window.fat&amp;display_string=Audit&amp;DYN_ARGS=TRUE&amp;VAR:ID1=483410&amp;VAR:RCODE=FDSSHSOUTDEPS&amp;VAR:SDATE=20111299&amp;VAR:FREQ=FSA&amp;VAR:RELITEM=RP&amp;VAR:CURRENCY=&amp;VAR:CURRSOURCE=E","XSHARE&amp;VAR:NATFREQ=FSA&amp;VAR:RFIELD=FINALIZED&amp;VAR:DB_TYPE=&amp;VAR:UNITS=M&amp;window=popup&amp;width=450&amp;height=300&amp;START_MAXIMIZED=FALSE"}</definedName>
    <definedName name="_269__FDSAUDITLINK__" hidden="1">{"fdsup://IBCentral/FAT Viewer?action=UPDATE&amp;creator=factset&amp;DOC_NAME=fat:reuters_semi_shs_src_window.fat&amp;display_string=Audit&amp;DYN_ARGS=TRUE&amp;VAR:ID1=483410&amp;VAR:RCODE=FDSSHSOUTDEPS&amp;VAR:SDATE=20111299&amp;VAR:FREQ=FSA&amp;VAR:RELITEM=RP&amp;VAR:CURRENCY=&amp;VAR:CURRSOURCE=E","XSHARE&amp;VAR:NATFREQ=FSA&amp;VAR:RFIELD=FINALIZED&amp;VAR:DB_TYPE=&amp;VAR:UNITS=M&amp;window=popup&amp;width=450&amp;height=300&amp;START_MAXIMIZED=FALSE"}</definedName>
    <definedName name="_2690OwnershipPercentageP9_3_1">NA()</definedName>
    <definedName name="_27__123Graph_XChart_1A" hidden="1">#REF!</definedName>
    <definedName name="_27__123Graph_XCHART_2" hidden="1">#REF!</definedName>
    <definedName name="_27__FDSAUDITLINK__" localSheetId="6"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7__FDSAUDITLINK__" localSheetId="4"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7__FDSAUDITLINK__" localSheetId="5"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7__FDSAUDITLINK__" hidden="1">{"fdsup://IBCentral/FAT Viewer?action=UPDATE&amp;creator=factset&amp;DOC_NAME=fat:reuters_annual_source_window.fat&amp;display_string=Audit&amp;DYN_ARGS=TRUE&amp;VAR:ID1=483410&amp;VAR:RCODE=DSTT&amp;VAR:SDATE=20091299&amp;VAR:FREQ=Y&amp;VAR:RELITEM=EUR&amp;VAR:CURRENCY=&amp;VAR:CURRSOURCE=EXSHARE&amp;VA","R:NATFREQ=ANNUAL&amp;VAR:RFIELD=FINALIZED&amp;VAR:DB_TYPE=&amp;VAR:UNITS=M&amp;window=popup&amp;width=450&amp;height=300&amp;START_MAXIMIZED=FALSE"}</definedName>
    <definedName name="_270CCFA16_35_1_1">NA()</definedName>
    <definedName name="_2710OwnershipPercentageP9_41_1_1">NA()</definedName>
    <definedName name="_2713P._15_1">NA()</definedName>
    <definedName name="_2714P._19_1">NA()</definedName>
    <definedName name="_2725P._3_1">NA()</definedName>
    <definedName name="_272CCFA16_36_1_1">NA()</definedName>
    <definedName name="_2745P._41_1_1">NA()</definedName>
    <definedName name="_274CCFA16_37_1_1">NA()</definedName>
    <definedName name="_2751ProformaCurrency_25_1">NA()</definedName>
    <definedName name="_2752ProformaCurrency_26_1">NA()</definedName>
    <definedName name="_2753ProformaCurrency_27_1">NA()</definedName>
    <definedName name="_2754ProformaCurrency_28_1">NA()</definedName>
    <definedName name="_2755ProformaCurrency_29_1">NA()</definedName>
    <definedName name="_2756ProformaCurrency_30_1">NA()</definedName>
    <definedName name="_2757ProformaCurrency_31_1">NA()</definedName>
    <definedName name="_2758ProformaCurrency_32_1">NA()</definedName>
    <definedName name="_2760ProformaCurrency_33_1_1">NA()</definedName>
    <definedName name="_2762ProformaCurrency_34_1_1">NA()</definedName>
    <definedName name="_2764ProformaCurrency_35_1_1">NA()</definedName>
    <definedName name="_2766ProformaCurrency_36_1_1">NA()</definedName>
    <definedName name="_2768ProformaCurrency_37_1_1">NA()</definedName>
    <definedName name="_276CCFA16_38_1_1">NA()</definedName>
    <definedName name="_2770ProformaCurrency_38_1_1">NA()</definedName>
    <definedName name="_2772ProformaCurrency_4_1">NA()</definedName>
    <definedName name="_2773ProformaCurrency_5_1">NA()</definedName>
    <definedName name="_2777ProformaDate_25_1">NA()</definedName>
    <definedName name="_2778ProformaDate_26_1">NA()</definedName>
    <definedName name="_2779ProformaDate_27_1">NA()</definedName>
    <definedName name="_2780ProformaDate_28_1">NA()</definedName>
    <definedName name="_2781ProformaDate_29_1">NA()</definedName>
    <definedName name="_2782ProformaDate_30_1">NA()</definedName>
    <definedName name="_2783ProformaDate_31_1">NA()</definedName>
    <definedName name="_2784ProformaDate_32_1">NA()</definedName>
    <definedName name="_2786ProformaDate_33_1_1">NA()</definedName>
    <definedName name="_2788ProformaDate_34_1_1">NA()</definedName>
    <definedName name="_278CCFA16_4_1">NA()</definedName>
    <definedName name="_2790ProformaDate_35_1_1">NA()</definedName>
    <definedName name="_2792ProformaDate_36_1_1">NA()</definedName>
    <definedName name="_2794ProformaDate_37_1_1">NA()</definedName>
    <definedName name="_2796ProformaDate_38_1_1">NA()</definedName>
    <definedName name="_2798ProformaDate_4_1">NA()</definedName>
    <definedName name="_2799ProformaDate_5_1">NA()</definedName>
    <definedName name="_279CCFA16_5_1">NA()</definedName>
    <definedName name="_28__123Graph_CSS6_B" hidden="1">#REF!</definedName>
    <definedName name="_28__123Graph_XCHART_2" hidden="1">#REF!</definedName>
    <definedName name="_28__FDSAUDITLINK__" localSheetId="6"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8__FDSAUDITLINK__" localSheetId="4"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8__FDSAUDITLINK__" localSheetId="5"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8__FDSAUDITLINK__" hidden="1">{"fdsup://IBCentral/FAT Viewer?action=UPDATE&amp;creator=factset&amp;DOC_NAME=fat:reuters_annual_source_window.fat&amp;display_string=Audit&amp;DYN_ARGS=TRUE&amp;VAR:ID1=483410&amp;VAR:RCODE=DSTT&amp;VAR:SDATE=20081299&amp;VAR:FREQ=Y&amp;VAR:RELITEM=EUR&amp;VAR:CURRENCY=&amp;VAR:CURRSOURCE=EXSHARE&amp;VA","R:NATFREQ=ANNUAL&amp;VAR:RFIELD=FINALIZED&amp;VAR:DB_TYPE=&amp;VAR:UNITS=M&amp;window=popup&amp;width=450&amp;height=300&amp;START_MAXIMIZED=FALSE"}</definedName>
    <definedName name="_2803ProformaTitle_25_1">NA()</definedName>
    <definedName name="_2804ProformaTitle_26_1">NA()</definedName>
    <definedName name="_2805ProformaTitle_27_1">NA()</definedName>
    <definedName name="_2806ProformaTitle_28_1">NA()</definedName>
    <definedName name="_2807ProformaTitle_29_1">NA()</definedName>
    <definedName name="_2808ProformaTitle_30_1">NA()</definedName>
    <definedName name="_2809ProformaTitle_31_1">NA()</definedName>
    <definedName name="_2810ProformaTitle_32_1">NA()</definedName>
    <definedName name="_2812ProformaTitle_33_1_1">NA()</definedName>
    <definedName name="_2814ProformaTitle_34_1_1">NA()</definedName>
    <definedName name="_2816ProformaTitle_35_1_1">NA()</definedName>
    <definedName name="_2818ProformaTitle_36_1_1">NA()</definedName>
    <definedName name="_2820ProformaTitle_37_1_1">NA()</definedName>
    <definedName name="_2822ProformaTitle_38_1_1">NA()</definedName>
    <definedName name="_2824ProformaTitle_4_1">NA()</definedName>
    <definedName name="_2825ProformaTitle_5_1">NA()</definedName>
    <definedName name="_2829ProformaVersion_25_1">NA()</definedName>
    <definedName name="_2830ProformaVersion_26_1">NA()</definedName>
    <definedName name="_2831ProformaVersion_27_1">NA()</definedName>
    <definedName name="_2832ProformaVersion_28_1">NA()</definedName>
    <definedName name="_2833ProformaVersion_29_1">NA()</definedName>
    <definedName name="_2834ProformaVersion_30_1">NA()</definedName>
    <definedName name="_2835ProformaVersion_31_1">NA()</definedName>
    <definedName name="_2836ProformaVersion_32_1">NA()</definedName>
    <definedName name="_2838ProformaVersion_33_1_1">NA()</definedName>
    <definedName name="_283CCFA17_25_1">NA()</definedName>
    <definedName name="_2840ProformaVersion_34_1_1">NA()</definedName>
    <definedName name="_2842ProformaVersion_35_1_1">NA()</definedName>
    <definedName name="_2844ProformaVersion_36_1_1">NA()</definedName>
    <definedName name="_2846ProformaVersion_37_1_1">NA()</definedName>
    <definedName name="_2848ProformaVersion_38_1_1">NA()</definedName>
    <definedName name="_284CCFA17_26_1">NA()</definedName>
    <definedName name="_2850ProformaVersion_4_1">NA()</definedName>
    <definedName name="_2851ProformaVersion_5_1">NA()</definedName>
    <definedName name="_2855ProjectName_25_1">NA()</definedName>
    <definedName name="_2856ProjectName_26_1">NA()</definedName>
    <definedName name="_2857ProjectName_27_1">NA()</definedName>
    <definedName name="_2858ProjectName_28_1">NA()</definedName>
    <definedName name="_2859ProjectName_29_1">NA()</definedName>
    <definedName name="_285CCFA17_27_1">NA()</definedName>
    <definedName name="_2860ProjectName_30_1">NA()</definedName>
    <definedName name="_2861ProjectName_31_1">NA()</definedName>
    <definedName name="_2862ProjectName_32_1">NA()</definedName>
    <definedName name="_2864ProjectName_33_1_1">NA()</definedName>
    <definedName name="_2866ProjectName_34_1_1">NA()</definedName>
    <definedName name="_2868ProjectName_35_1_1">NA()</definedName>
    <definedName name="_286CCFA17_28_1">NA()</definedName>
    <definedName name="_2870ProjectName_36_1_1">NA()</definedName>
    <definedName name="_2872ProjectName_37_1_1">NA()</definedName>
    <definedName name="_2874ProjectName_38_1_1">NA()</definedName>
    <definedName name="_2876ProjectName_4_1">NA()</definedName>
    <definedName name="_2877ProjectName_5_1">NA()</definedName>
    <definedName name="_2878ProjectName1_15_1">NA()</definedName>
    <definedName name="_2879ProjectName1_19_1">NA()</definedName>
    <definedName name="_287CCFA17_29_1">NA()</definedName>
    <definedName name="_288CCFA17_30_1">NA()</definedName>
    <definedName name="_2890ProjectName1_3_1">NA()</definedName>
    <definedName name="_289CCFA17_31_1">NA()</definedName>
    <definedName name="_29__FDSAUDITLINK__" localSheetId="6"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9__FDSAUDITLINK__" localSheetId="4"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9__FDSAUDITLINK__" localSheetId="5"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9__FDSAUDITLINK__" hidden="1">{"fdsup://IBCentral/FAT Viewer?action=UPDATE&amp;creator=factset&amp;DOC_NAME=fat:reuters_annual_source_window.fat&amp;display_string=Audit&amp;DYN_ARGS=TRUE&amp;VAR:ID1=483410&amp;VAR:RCODE=DSTT&amp;VAR:SDATE=20071299&amp;VAR:FREQ=Y&amp;VAR:RELITEM=EUR&amp;VAR:CURRENCY=&amp;VAR:CURRSOURCE=EXSHARE&amp;VA","R:NATFREQ=ANNUAL&amp;VAR:RFIELD=FINALIZED&amp;VAR:DB_TYPE=&amp;VAR:UNITS=M&amp;window=popup&amp;width=450&amp;height=300&amp;START_MAXIMIZED=FALSE"}</definedName>
    <definedName name="_290CCFA17_32_1">NA()</definedName>
    <definedName name="_2910ProjectName1_41_1_1">NA()</definedName>
    <definedName name="_2913ProjectName10_15_1">NA()</definedName>
    <definedName name="_2914ProjectName10_19_1">NA()</definedName>
    <definedName name="_2925ProjectName10_3_1">NA()</definedName>
    <definedName name="_292CCFA17_33_1_1">NA()</definedName>
    <definedName name="_2945ProjectName10_41_1_1">NA()</definedName>
    <definedName name="_2948Projectname2_15_1">NA()</definedName>
    <definedName name="_2949Projectname2_19_1">NA()</definedName>
    <definedName name="_294CCFA17_34_1_1">NA()</definedName>
    <definedName name="_2960Projectname2_3_1">NA()</definedName>
    <definedName name="_296CCFA17_35_1_1">NA()</definedName>
    <definedName name="_2980Projectname2_41_1_1">NA()</definedName>
    <definedName name="_2983Projectname3_15_1">NA()</definedName>
    <definedName name="_2984Projectname3_19_1">NA()</definedName>
    <definedName name="_298CCFA17_36_1_1">NA()</definedName>
    <definedName name="_2995Projectname3_3_1">NA()</definedName>
    <definedName name="_3__123Graph_AGROWTH_9" hidden="1">#REF!</definedName>
    <definedName name="_3__123Graph_ACHART_3" hidden="1">#REF!</definedName>
    <definedName name="_3__123Graph_AINVAR_A" hidden="1">#REF!</definedName>
    <definedName name="_3__123Graph_BCHART_1" hidden="1">#REF!</definedName>
    <definedName name="_3__123Graph_LBL_ACHART_9" hidden="1">#REF!</definedName>
    <definedName name="_3__FDSAUDITLINK__" localSheetId="6"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3__FDSAUDITLINK__" localSheetId="4"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3__FDSAUDITLINK__" localSheetId="5"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3__FDSAUDITLINK__"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30__123Graph_BCHART_1" hidden="1">#REF!</definedName>
    <definedName name="_30__123Graph_CSS7_A" hidden="1">#REF!</definedName>
    <definedName name="_30__FDSAUDITLINK__" localSheetId="6"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30__FDSAUDITLINK__" localSheetId="4"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30__FDSAUDITLINK__" localSheetId="5"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30__FDSAUDITLINK__" hidden="1">{"fdsup://IBCentral/FAT Viewer?action=UPDATE&amp;creator=factset&amp;DOC_NAME=fat:reuters_annual_source_window.fat&amp;display_string=Audit&amp;DYN_ARGS=TRUE&amp;VAR:ID1=483410&amp;VAR:RCODE=DSTT&amp;VAR:SDATE=20061299&amp;VAR:FREQ=Y&amp;VAR:RELITEM=EUR&amp;VAR:CURRENCY=&amp;VAR:CURRSOURCE=EXSHARE&amp;VA","R:NATFREQ=ANNUAL&amp;VAR:RFIELD=FINALIZED&amp;VAR:DB_TYPE=&amp;VAR:UNITS=M&amp;window=popup&amp;width=450&amp;height=300&amp;START_MAXIMIZED=FALSE"}</definedName>
    <definedName name="_300CCFA17_37_1_1">NA()</definedName>
    <definedName name="_3015Projectname3_41_1_1">NA()</definedName>
    <definedName name="_3018Projectname4_15_1">NA()</definedName>
    <definedName name="_3019Projectname4_19_1">NA()</definedName>
    <definedName name="_302CCFA17_38_1_1">NA()</definedName>
    <definedName name="_3030Projectname4_3_1">NA()</definedName>
    <definedName name="_30360" hidden="1">2</definedName>
    <definedName name="_304CCFA17_4_1">NA()</definedName>
    <definedName name="_3050Projectname4_41_1_1">NA()</definedName>
    <definedName name="_3053Projectname5_15_1">NA()</definedName>
    <definedName name="_3054Projectname5_19_1">NA()</definedName>
    <definedName name="_305CCFA17_5_1">NA()</definedName>
    <definedName name="_3065Projectname5_3_1">NA()</definedName>
    <definedName name="_3085Projectname5_41_1_1">NA()</definedName>
    <definedName name="_3088Projectname6_15_1">NA()</definedName>
    <definedName name="_3089Projectname6_19_1">NA()</definedName>
    <definedName name="_309CCFA2_25_1">NA()</definedName>
    <definedName name="_31__FDSAUDITLINK__" localSheetId="6" hidden="1">{"fdsup://IBCentral/FAT Viewer?action=UPDATE&amp;creator=factset&amp;DOC_NAME=fat:reuters_annual_source_window.fat&amp;display_string=Audit&amp;DYN_ARGS=TRUE&amp;VAR:ID1=483410&amp;VAR:RCODE=DSTT&amp;VAR:SDATE=20051299&amp;VAR:FREQ=Y&amp;VAR:RELITEM=EUR&amp;VAR:CURRENCY=&amp;VAR:CURRSOURCE=EXSHARE&amp;VA","R:NATFREQ=ANNUAL&amp;VAR:RFIELD=FINALIZED&amp;VAR:DB_TYPE=&amp;VAR:UNITS=M&amp;window=popup&amp;width=450&amp;height=300&amp;START_MAXIMIZED=FALSE"}</definedName>
    <definedName name="_31__FDSAUDITLINK__" localSheetId="4" hidden="1">{"fdsup://IBCentral/FAT Viewer?action=UPDATE&amp;creator=factset&amp;DOC_NAME=fat:reuters_annual_source_window.fat&amp;display_string=Audit&amp;DYN_ARGS=TRUE&amp;VAR:ID1=483410&amp;VAR:RCODE=DSTT&amp;VAR:SDATE=20051299&amp;VAR:FREQ=Y&amp;VAR:RELITEM=EUR&amp;VAR:CURRENCY=&amp;VAR:CURRSOURCE=EXSHARE&amp;VA","R:NATFREQ=ANNUAL&amp;VAR:RFIELD=FINALIZED&amp;VAR:DB_TYPE=&amp;VAR:UNITS=M&amp;window=popup&amp;width=450&amp;height=300&amp;START_MAXIMIZED=FALSE"}</definedName>
    <definedName name="_31__FDSAUDITLINK__" localSheetId="5" hidden="1">{"fdsup://IBCentral/FAT Viewer?action=UPDATE&amp;creator=factset&amp;DOC_NAME=fat:reuters_annual_source_window.fat&amp;display_string=Audit&amp;DYN_ARGS=TRUE&amp;VAR:ID1=483410&amp;VAR:RCODE=DSTT&amp;VAR:SDATE=20051299&amp;VAR:FREQ=Y&amp;VAR:RELITEM=EUR&amp;VAR:CURRENCY=&amp;VAR:CURRSOURCE=EXSHARE&amp;VA","R:NATFREQ=ANNUAL&amp;VAR:RFIELD=FINALIZED&amp;VAR:DB_TYPE=&amp;VAR:UNITS=M&amp;window=popup&amp;width=450&amp;height=300&amp;START_MAXIMIZED=FALSE"}</definedName>
    <definedName name="_31__FDSAUDITLINK__" hidden="1">{"fdsup://IBCentral/FAT Viewer?action=UPDATE&amp;creator=factset&amp;DOC_NAME=fat:reuters_annual_source_window.fat&amp;display_string=Audit&amp;DYN_ARGS=TRUE&amp;VAR:ID1=483410&amp;VAR:RCODE=DSTT&amp;VAR:SDATE=20051299&amp;VAR:FREQ=Y&amp;VAR:RELITEM=EUR&amp;VAR:CURRENCY=&amp;VAR:CURRSOURCE=EXSHARE&amp;VA","R:NATFREQ=ANNUAL&amp;VAR:RFIELD=FINALIZED&amp;VAR:DB_TYPE=&amp;VAR:UNITS=M&amp;window=popup&amp;width=450&amp;height=300&amp;START_MAXIMIZED=FALSE"}</definedName>
    <definedName name="_3100Projectname6_3_1">NA()</definedName>
    <definedName name="_310CCFA2_26_1">NA()</definedName>
    <definedName name="_311CCFA2_27_1">NA()</definedName>
    <definedName name="_3120Projectname6_41_1_1">NA()</definedName>
    <definedName name="_3123Projectname7_15_1">NA()</definedName>
    <definedName name="_3124Projectname7_19_1">NA()</definedName>
    <definedName name="_312CCFA2_28_1">NA()</definedName>
    <definedName name="_3135Projectname7_3_1">NA()</definedName>
    <definedName name="_313CCFA2_29_1">NA()</definedName>
    <definedName name="_314CCFA2_30_1">NA()</definedName>
    <definedName name="_3155Projectname7_41_1_1">NA()</definedName>
    <definedName name="_3158Projectname8_15_1">NA()</definedName>
    <definedName name="_3159Projectname8_19_1">NA()</definedName>
    <definedName name="_315CCFA2_31_1">NA()</definedName>
    <definedName name="_316CCFA2_32_1">NA()</definedName>
    <definedName name="_3170Projectname8_3_1">NA()</definedName>
    <definedName name="_318CCFA2_33_1_1">NA()</definedName>
    <definedName name="_3190Projectname8_41_1_1">NA()</definedName>
    <definedName name="_3193ProjectName9_15_1">NA()</definedName>
    <definedName name="_3194ProjectName9_19_1">NA()</definedName>
    <definedName name="_32__123Graph_DINVAR_A" hidden="1">#REF!</definedName>
    <definedName name="_32__FDSAUDITLINK__" localSheetId="6"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32__FDSAUDITLINK__" localSheetId="4"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32__FDSAUDITLINK__" localSheetId="5"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32__FDSAUDITLINK__"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3205ProjectName9_3_1">NA()</definedName>
    <definedName name="_320CCFA2_34_1_1">NA()</definedName>
    <definedName name="_3225ProjectName9_41_1_1">NA()</definedName>
    <definedName name="_3228Projectopen1_15_1">NA()</definedName>
    <definedName name="_3229Projectopen1_19_1">NA()</definedName>
    <definedName name="_322CCFA2_35_1_1">NA()</definedName>
    <definedName name="_3240Projectopen1_3_1">NA()</definedName>
    <definedName name="_324CCFA2_36_1_1">NA()</definedName>
    <definedName name="_3260Projectopen1_41_1_1">NA()</definedName>
    <definedName name="_3263Projectopen10_15_1">NA()</definedName>
    <definedName name="_3264Projectopen10_19_1">NA()</definedName>
    <definedName name="_326CCFA2_37_1_1">NA()</definedName>
    <definedName name="_3275Projectopen10_3_1">NA()</definedName>
    <definedName name="_328CCFA2_38_1_1">NA()</definedName>
    <definedName name="_3295Projectopen10_41_1_1">NA()</definedName>
    <definedName name="_3298Projectopen2_15_1">NA()</definedName>
    <definedName name="_3299Projectopen2_19_1">NA()</definedName>
    <definedName name="_33__FDSAUDITLINK__" localSheetId="6" hidden="1">{"fdsup://IBCentral/FAT Viewer?action=UPDATE&amp;creator=factset&amp;DOC_NAME=fat:reuters_annual_source_window.fat&amp;display_string=Audit&amp;DYN_ARGS=TRUE&amp;VAR:ID1=B0NJJ1&amp;VAR:RCODE=DSTT&amp;VAR:SDATE=20091299&amp;VAR:FREQ=Y&amp;VAR:RELITEM=LOCAL&amp;VAR:CURRENCY=&amp;VAR:CURRSOURCE=EXSHARE&amp;","VAR:NATFREQ=ANNUAL&amp;VAR:RFIELD=FINALIZED&amp;VAR:DB_TYPE=&amp;VAR:UNITS=M&amp;window=popup&amp;width=450&amp;height=300&amp;START_MAXIMIZED=FALSE"}</definedName>
    <definedName name="_33__FDSAUDITLINK__" localSheetId="4" hidden="1">{"fdsup://IBCentral/FAT Viewer?action=UPDATE&amp;creator=factset&amp;DOC_NAME=fat:reuters_annual_source_window.fat&amp;display_string=Audit&amp;DYN_ARGS=TRUE&amp;VAR:ID1=B0NJJ1&amp;VAR:RCODE=DSTT&amp;VAR:SDATE=20091299&amp;VAR:FREQ=Y&amp;VAR:RELITEM=LOCAL&amp;VAR:CURRENCY=&amp;VAR:CURRSOURCE=EXSHARE&amp;","VAR:NATFREQ=ANNUAL&amp;VAR:RFIELD=FINALIZED&amp;VAR:DB_TYPE=&amp;VAR:UNITS=M&amp;window=popup&amp;width=450&amp;height=300&amp;START_MAXIMIZED=FALSE"}</definedName>
    <definedName name="_33__FDSAUDITLINK__" localSheetId="5" hidden="1">{"fdsup://IBCentral/FAT Viewer?action=UPDATE&amp;creator=factset&amp;DOC_NAME=fat:reuters_annual_source_window.fat&amp;display_string=Audit&amp;DYN_ARGS=TRUE&amp;VAR:ID1=B0NJJ1&amp;VAR:RCODE=DSTT&amp;VAR:SDATE=20091299&amp;VAR:FREQ=Y&amp;VAR:RELITEM=LOCAL&amp;VAR:CURRENCY=&amp;VAR:CURRSOURCE=EXSHARE&amp;","VAR:NATFREQ=ANNUAL&amp;VAR:RFIELD=FINALIZED&amp;VAR:DB_TYPE=&amp;VAR:UNITS=M&amp;window=popup&amp;width=450&amp;height=300&amp;START_MAXIMIZED=FALSE"}</definedName>
    <definedName name="_33__FDSAUDITLINK__" hidden="1">{"fdsup://IBCentral/FAT Viewer?action=UPDATE&amp;creator=factset&amp;DOC_NAME=fat:reuters_annual_source_window.fat&amp;display_string=Audit&amp;DYN_ARGS=TRUE&amp;VAR:ID1=B0NJJ1&amp;VAR:RCODE=DSTT&amp;VAR:SDATE=20091299&amp;VAR:FREQ=Y&amp;VAR:RELITEM=LOCAL&amp;VAR:CURRENCY=&amp;VAR:CURRSOURCE=EXSHARE&amp;","VAR:NATFREQ=ANNUAL&amp;VAR:RFIELD=FINALIZED&amp;VAR:DB_TYPE=&amp;VAR:UNITS=M&amp;window=popup&amp;width=450&amp;height=300&amp;START_MAXIMIZED=FALSE"}</definedName>
    <definedName name="_330CCFA2_4_1">NA()</definedName>
    <definedName name="_3310Projectopen2_3_1">NA()</definedName>
    <definedName name="_331CCFA2_5_1">NA()</definedName>
    <definedName name="_3330Projectopen2_41_1_1">NA()</definedName>
    <definedName name="_3333Projectopen3_15_1">NA()</definedName>
    <definedName name="_3334Projectopen3_19_1">NA()</definedName>
    <definedName name="_3345Projectopen3_3_1">NA()</definedName>
    <definedName name="_335CCFA3_25_1">NA()</definedName>
    <definedName name="_3365Projectopen3_41_1_1">NA()</definedName>
    <definedName name="_3368Projectopen4_15_1">NA()</definedName>
    <definedName name="_3369Projectopen4_19_1">NA()</definedName>
    <definedName name="_336CCFA3_26_1">NA()</definedName>
    <definedName name="_337CCFA3_27_1">NA()</definedName>
    <definedName name="_3380Projectopen4_3_1">NA()</definedName>
    <definedName name="_338CCFA3_28_1">NA()</definedName>
    <definedName name="_339CCFA3_29_1">NA()</definedName>
    <definedName name="_34__123Graph_DSS5_A" hidden="1">#REF!</definedName>
    <definedName name="_34__FDSAUDITLINK__" localSheetId="6" hidden="1">{"fdsup://IBCentral/FAT Viewer?action=UPDATE&amp;creator=factset&amp;DOC_NAME=fat:reuters_annual_source_window.fat&amp;display_string=Audit&amp;DYN_ARGS=TRUE&amp;VAR:ID1=B0NJJ1&amp;VAR:RCODE=DSTT&amp;VAR:SDATE=20081299&amp;VAR:FREQ=Y&amp;VAR:RELITEM=LOCAL&amp;VAR:CURRENCY=&amp;VAR:CURRSOURCE=EXSHARE&amp;","VAR:NATFREQ=ANNUAL&amp;VAR:RFIELD=FINALIZED&amp;VAR:DB_TYPE=&amp;VAR:UNITS=M&amp;window=popup&amp;width=450&amp;height=300&amp;START_MAXIMIZED=FALSE"}</definedName>
    <definedName name="_34__FDSAUDITLINK__" localSheetId="4" hidden="1">{"fdsup://IBCentral/FAT Viewer?action=UPDATE&amp;creator=factset&amp;DOC_NAME=fat:reuters_annual_source_window.fat&amp;display_string=Audit&amp;DYN_ARGS=TRUE&amp;VAR:ID1=B0NJJ1&amp;VAR:RCODE=DSTT&amp;VAR:SDATE=20081299&amp;VAR:FREQ=Y&amp;VAR:RELITEM=LOCAL&amp;VAR:CURRENCY=&amp;VAR:CURRSOURCE=EXSHARE&amp;","VAR:NATFREQ=ANNUAL&amp;VAR:RFIELD=FINALIZED&amp;VAR:DB_TYPE=&amp;VAR:UNITS=M&amp;window=popup&amp;width=450&amp;height=300&amp;START_MAXIMIZED=FALSE"}</definedName>
    <definedName name="_34__FDSAUDITLINK__" localSheetId="5" hidden="1">{"fdsup://IBCentral/FAT Viewer?action=UPDATE&amp;creator=factset&amp;DOC_NAME=fat:reuters_annual_source_window.fat&amp;display_string=Audit&amp;DYN_ARGS=TRUE&amp;VAR:ID1=B0NJJ1&amp;VAR:RCODE=DSTT&amp;VAR:SDATE=20081299&amp;VAR:FREQ=Y&amp;VAR:RELITEM=LOCAL&amp;VAR:CURRENCY=&amp;VAR:CURRSOURCE=EXSHARE&amp;","VAR:NATFREQ=ANNUAL&amp;VAR:RFIELD=FINALIZED&amp;VAR:DB_TYPE=&amp;VAR:UNITS=M&amp;window=popup&amp;width=450&amp;height=300&amp;START_MAXIMIZED=FALSE"}</definedName>
    <definedName name="_34__FDSAUDITLINK__" hidden="1">{"fdsup://IBCentral/FAT Viewer?action=UPDATE&amp;creator=factset&amp;DOC_NAME=fat:reuters_annual_source_window.fat&amp;display_string=Audit&amp;DYN_ARGS=TRUE&amp;VAR:ID1=B0NJJ1&amp;VAR:RCODE=DSTT&amp;VAR:SDATE=20081299&amp;VAR:FREQ=Y&amp;VAR:RELITEM=LOCAL&amp;VAR:CURRENCY=&amp;VAR:CURRSOURCE=EXSHARE&amp;","VAR:NATFREQ=ANNUAL&amp;VAR:RFIELD=FINALIZED&amp;VAR:DB_TYPE=&amp;VAR:UNITS=M&amp;window=popup&amp;width=450&amp;height=300&amp;START_MAXIMIZED=FALSE"}</definedName>
    <definedName name="_3400Projectopen4_41_1_1">NA()</definedName>
    <definedName name="_3403Projectopen5_15_1">NA()</definedName>
    <definedName name="_3404Projectopen5_19_1">NA()</definedName>
    <definedName name="_340CCFA3_30_1">NA()</definedName>
    <definedName name="_3415Projectopen5_3_1">NA()</definedName>
    <definedName name="_341CCFA3_31_1">NA()</definedName>
    <definedName name="_342CCFA3_32_1">NA()</definedName>
    <definedName name="_3435Projectopen5_41_1_1">NA()</definedName>
    <definedName name="_3438Projectopen6_15_1">NA()</definedName>
    <definedName name="_3439Projectopen6_19_1">NA()</definedName>
    <definedName name="_344CCFA3_33_1_1">NA()</definedName>
    <definedName name="_3450Projectopen6_3_1">NA()</definedName>
    <definedName name="_346CCFA3_34_1_1">NA()</definedName>
    <definedName name="_3470Projectopen6_41_1_1">NA()</definedName>
    <definedName name="_3473Projectopen7_15_1">NA()</definedName>
    <definedName name="_3474Projectopen7_19_1">NA()</definedName>
    <definedName name="_3485Projectopen7_3_1">NA()</definedName>
    <definedName name="_348CCFA3_35_1_1">NA()</definedName>
    <definedName name="_35__FDSAUDITLINK__" localSheetId="6" hidden="1">{"fdsup://IBCentral/FAT Viewer?action=UPDATE&amp;creator=factset&amp;DOC_NAME=fat:reuters_annual_source_window.fat&amp;display_string=Audit&amp;DYN_ARGS=TRUE&amp;VAR:ID1=B0NJJ1&amp;VAR:RCODE=DSTT&amp;VAR:SDATE=20071299&amp;VAR:FREQ=Y&amp;VAR:RELITEM=LOCAL&amp;VAR:CURRENCY=&amp;VAR:CURRSOURCE=EXSHARE&amp;","VAR:NATFREQ=ANNUAL&amp;VAR:RFIELD=FINALIZED&amp;VAR:DB_TYPE=&amp;VAR:UNITS=M&amp;window=popup&amp;width=450&amp;height=300&amp;START_MAXIMIZED=FALSE"}</definedName>
    <definedName name="_35__FDSAUDITLINK__" localSheetId="4" hidden="1">{"fdsup://IBCentral/FAT Viewer?action=UPDATE&amp;creator=factset&amp;DOC_NAME=fat:reuters_annual_source_window.fat&amp;display_string=Audit&amp;DYN_ARGS=TRUE&amp;VAR:ID1=B0NJJ1&amp;VAR:RCODE=DSTT&amp;VAR:SDATE=20071299&amp;VAR:FREQ=Y&amp;VAR:RELITEM=LOCAL&amp;VAR:CURRENCY=&amp;VAR:CURRSOURCE=EXSHARE&amp;","VAR:NATFREQ=ANNUAL&amp;VAR:RFIELD=FINALIZED&amp;VAR:DB_TYPE=&amp;VAR:UNITS=M&amp;window=popup&amp;width=450&amp;height=300&amp;START_MAXIMIZED=FALSE"}</definedName>
    <definedName name="_35__FDSAUDITLINK__" localSheetId="5" hidden="1">{"fdsup://IBCentral/FAT Viewer?action=UPDATE&amp;creator=factset&amp;DOC_NAME=fat:reuters_annual_source_window.fat&amp;display_string=Audit&amp;DYN_ARGS=TRUE&amp;VAR:ID1=B0NJJ1&amp;VAR:RCODE=DSTT&amp;VAR:SDATE=20071299&amp;VAR:FREQ=Y&amp;VAR:RELITEM=LOCAL&amp;VAR:CURRENCY=&amp;VAR:CURRSOURCE=EXSHARE&amp;","VAR:NATFREQ=ANNUAL&amp;VAR:RFIELD=FINALIZED&amp;VAR:DB_TYPE=&amp;VAR:UNITS=M&amp;window=popup&amp;width=450&amp;height=300&amp;START_MAXIMIZED=FALSE"}</definedName>
    <definedName name="_35__FDSAUDITLINK__" hidden="1">{"fdsup://IBCentral/FAT Viewer?action=UPDATE&amp;creator=factset&amp;DOC_NAME=fat:reuters_annual_source_window.fat&amp;display_string=Audit&amp;DYN_ARGS=TRUE&amp;VAR:ID1=B0NJJ1&amp;VAR:RCODE=DSTT&amp;VAR:SDATE=20071299&amp;VAR:FREQ=Y&amp;VAR:RELITEM=LOCAL&amp;VAR:CURRENCY=&amp;VAR:CURRSOURCE=EXSHARE&amp;","VAR:NATFREQ=ANNUAL&amp;VAR:RFIELD=FINALIZED&amp;VAR:DB_TYPE=&amp;VAR:UNITS=M&amp;window=popup&amp;width=450&amp;height=300&amp;START_MAXIMIZED=FALSE"}</definedName>
    <definedName name="_3505Projectopen7_41_1_1">NA()</definedName>
    <definedName name="_3508Projectopen8_15_1">NA()</definedName>
    <definedName name="_3509Projectopen8_19_1">NA()</definedName>
    <definedName name="_350CCFA3_36_1_1">NA()</definedName>
    <definedName name="_3520Projectopen8_3_1">NA()</definedName>
    <definedName name="_352CCFA3_37_1_1">NA()</definedName>
    <definedName name="_3540Projectopen8_41_1_1">NA()</definedName>
    <definedName name="_3543Projectopen9_15_1">NA()</definedName>
    <definedName name="_3544Projectopen9_19_1">NA()</definedName>
    <definedName name="_354CCFA3_38_1_1">NA()</definedName>
    <definedName name="_3555Projectopen9_3_1">NA()</definedName>
    <definedName name="_356CCFA3_4_1">NA()</definedName>
    <definedName name="_3575Projectopen9_41_1_1">NA()</definedName>
    <definedName name="_3578Projectownership1_15_1">NA()</definedName>
    <definedName name="_3579Projectownership1_19_1">NA()</definedName>
    <definedName name="_357CCFA3_5_1">NA()</definedName>
    <definedName name="_3590Projectownership1_3_1">NA()</definedName>
    <definedName name="_36__123Graph_DSS6_B" hidden="1">#REF!</definedName>
    <definedName name="_36__FDSAUDITLINK__" localSheetId="6" hidden="1">{"fdsup://IBCentral/FAT Viewer?action=UPDATE&amp;creator=factset&amp;DOC_NAME=fat:reuters_annual_source_window.fat&amp;display_string=Audit&amp;DYN_ARGS=TRUE&amp;VAR:ID1=B0NJJ1&amp;VAR:RCODE=DSTT&amp;VAR:SDATE=20061299&amp;VAR:FREQ=Y&amp;VAR:RELITEM=LOCAL&amp;VAR:CURRENCY=&amp;VAR:CURRSOURCE=EXSHARE&amp;","VAR:NATFREQ=ANNUAL&amp;VAR:RFIELD=FINALIZED&amp;VAR:DB_TYPE=&amp;VAR:UNITS=M&amp;window=popup&amp;width=450&amp;height=300&amp;START_MAXIMIZED=FALSE"}</definedName>
    <definedName name="_36__FDSAUDITLINK__" localSheetId="4" hidden="1">{"fdsup://IBCentral/FAT Viewer?action=UPDATE&amp;creator=factset&amp;DOC_NAME=fat:reuters_annual_source_window.fat&amp;display_string=Audit&amp;DYN_ARGS=TRUE&amp;VAR:ID1=B0NJJ1&amp;VAR:RCODE=DSTT&amp;VAR:SDATE=20061299&amp;VAR:FREQ=Y&amp;VAR:RELITEM=LOCAL&amp;VAR:CURRENCY=&amp;VAR:CURRSOURCE=EXSHARE&amp;","VAR:NATFREQ=ANNUAL&amp;VAR:RFIELD=FINALIZED&amp;VAR:DB_TYPE=&amp;VAR:UNITS=M&amp;window=popup&amp;width=450&amp;height=300&amp;START_MAXIMIZED=FALSE"}</definedName>
    <definedName name="_36__FDSAUDITLINK__" localSheetId="5" hidden="1">{"fdsup://IBCentral/FAT Viewer?action=UPDATE&amp;creator=factset&amp;DOC_NAME=fat:reuters_annual_source_window.fat&amp;display_string=Audit&amp;DYN_ARGS=TRUE&amp;VAR:ID1=B0NJJ1&amp;VAR:RCODE=DSTT&amp;VAR:SDATE=20061299&amp;VAR:FREQ=Y&amp;VAR:RELITEM=LOCAL&amp;VAR:CURRENCY=&amp;VAR:CURRSOURCE=EXSHARE&amp;","VAR:NATFREQ=ANNUAL&amp;VAR:RFIELD=FINALIZED&amp;VAR:DB_TYPE=&amp;VAR:UNITS=M&amp;window=popup&amp;width=450&amp;height=300&amp;START_MAXIMIZED=FALSE"}</definedName>
    <definedName name="_36__FDSAUDITLINK__" hidden="1">{"fdsup://IBCentral/FAT Viewer?action=UPDATE&amp;creator=factset&amp;DOC_NAME=fat:reuters_annual_source_window.fat&amp;display_string=Audit&amp;DYN_ARGS=TRUE&amp;VAR:ID1=B0NJJ1&amp;VAR:RCODE=DSTT&amp;VAR:SDATE=20061299&amp;VAR:FREQ=Y&amp;VAR:RELITEM=LOCAL&amp;VAR:CURRENCY=&amp;VAR:CURRSOURCE=EXSHARE&amp;","VAR:NATFREQ=ANNUAL&amp;VAR:RFIELD=FINALIZED&amp;VAR:DB_TYPE=&amp;VAR:UNITS=M&amp;window=popup&amp;width=450&amp;height=300&amp;START_MAXIMIZED=FALSE"}</definedName>
    <definedName name="_3610Projectownership1_41_1_1">NA()</definedName>
    <definedName name="_3613Projectownership10_15_1">NA()</definedName>
    <definedName name="_3614Projectownership10_19_1">NA()</definedName>
    <definedName name="_361CCFA6_25_1">NA()</definedName>
    <definedName name="_3625Projectownership10_3_1">NA()</definedName>
    <definedName name="_362CCFA6_26_1">NA()</definedName>
    <definedName name="_363CCFA6_27_1">NA()</definedName>
    <definedName name="_3645Projectownership10_41_1_1">NA()</definedName>
    <definedName name="_3648Projectownership2_15_1">NA()</definedName>
    <definedName name="_3649Projectownership2_19_1">NA()</definedName>
    <definedName name="_364CCFA6_28_1">NA()</definedName>
    <definedName name="_365CCFA6_29_1">NA()</definedName>
    <definedName name="_3660Projectownership2_3_1">NA()</definedName>
    <definedName name="_366CCFA6_30_1">NA()</definedName>
    <definedName name="_367CCFA6_31_1">NA()</definedName>
    <definedName name="_3680Projectownership2_41_1_1">NA()</definedName>
    <definedName name="_3683Projectownership3_15_1">NA()</definedName>
    <definedName name="_3684Projectownership3_19_1">NA()</definedName>
    <definedName name="_368CCFA6_32_1">NA()</definedName>
    <definedName name="_3695Projectownership3_3_1">NA()</definedName>
    <definedName name="_37__FDSAUDITLINK__" localSheetId="6" hidden="1">{"fdsup://IBCentral/FAT Viewer?action=UPDATE&amp;creator=factset&amp;DOC_NAME=fat:reuters_annual_source_window.fat&amp;display_string=Audit&amp;DYN_ARGS=TRUE&amp;VAR:ID1=B0NJJ1&amp;VAR:RCODE=DSTT&amp;VAR:SDATE=20051299&amp;VAR:FREQ=Y&amp;VAR:RELITEM=LOCAL&amp;VAR:CURRENCY=&amp;VAR:CURRSOURCE=EXSHARE&amp;","VAR:NATFREQ=ANNUAL&amp;VAR:RFIELD=FINALIZED&amp;VAR:DB_TYPE=&amp;VAR:UNITS=M&amp;window=popup&amp;width=450&amp;height=300&amp;START_MAXIMIZED=FALSE"}</definedName>
    <definedName name="_37__FDSAUDITLINK__" localSheetId="4" hidden="1">{"fdsup://IBCentral/FAT Viewer?action=UPDATE&amp;creator=factset&amp;DOC_NAME=fat:reuters_annual_source_window.fat&amp;display_string=Audit&amp;DYN_ARGS=TRUE&amp;VAR:ID1=B0NJJ1&amp;VAR:RCODE=DSTT&amp;VAR:SDATE=20051299&amp;VAR:FREQ=Y&amp;VAR:RELITEM=LOCAL&amp;VAR:CURRENCY=&amp;VAR:CURRSOURCE=EXSHARE&amp;","VAR:NATFREQ=ANNUAL&amp;VAR:RFIELD=FINALIZED&amp;VAR:DB_TYPE=&amp;VAR:UNITS=M&amp;window=popup&amp;width=450&amp;height=300&amp;START_MAXIMIZED=FALSE"}</definedName>
    <definedName name="_37__FDSAUDITLINK__" localSheetId="5" hidden="1">{"fdsup://IBCentral/FAT Viewer?action=UPDATE&amp;creator=factset&amp;DOC_NAME=fat:reuters_annual_source_window.fat&amp;display_string=Audit&amp;DYN_ARGS=TRUE&amp;VAR:ID1=B0NJJ1&amp;VAR:RCODE=DSTT&amp;VAR:SDATE=20051299&amp;VAR:FREQ=Y&amp;VAR:RELITEM=LOCAL&amp;VAR:CURRENCY=&amp;VAR:CURRSOURCE=EXSHARE&amp;","VAR:NATFREQ=ANNUAL&amp;VAR:RFIELD=FINALIZED&amp;VAR:DB_TYPE=&amp;VAR:UNITS=M&amp;window=popup&amp;width=450&amp;height=300&amp;START_MAXIMIZED=FALSE"}</definedName>
    <definedName name="_37__FDSAUDITLINK__" hidden="1">{"fdsup://IBCentral/FAT Viewer?action=UPDATE&amp;creator=factset&amp;DOC_NAME=fat:reuters_annual_source_window.fat&amp;display_string=Audit&amp;DYN_ARGS=TRUE&amp;VAR:ID1=B0NJJ1&amp;VAR:RCODE=DSTT&amp;VAR:SDATE=20051299&amp;VAR:FREQ=Y&amp;VAR:RELITEM=LOCAL&amp;VAR:CURRENCY=&amp;VAR:CURRSOURCE=EXSHARE&amp;","VAR:NATFREQ=ANNUAL&amp;VAR:RFIELD=FINALIZED&amp;VAR:DB_TYPE=&amp;VAR:UNITS=M&amp;window=popup&amp;width=450&amp;height=300&amp;START_MAXIMIZED=FALSE"}</definedName>
    <definedName name="_370CCFA6_33_1_1">NA()</definedName>
    <definedName name="_3715Projectownership3_41_1_1">NA()</definedName>
    <definedName name="_3718Projectownership4_15_1">NA()</definedName>
    <definedName name="_3719Projectownership4_19_1">NA()</definedName>
    <definedName name="_372CCFA6_34_1_1">NA()</definedName>
    <definedName name="_3730Projectownership4_3_1">NA()</definedName>
    <definedName name="_374CCFA6_35_1_1">NA()</definedName>
    <definedName name="_3750Projectownership4_41_1_1">NA()</definedName>
    <definedName name="_3753Projectownership5_15_1">NA()</definedName>
    <definedName name="_3754Projectownership5_19_1">NA()</definedName>
    <definedName name="_3765Projectownership5_3_1">NA()</definedName>
    <definedName name="_376CCFA6_36_1_1">NA()</definedName>
    <definedName name="_3785Projectownership5_41_1_1">NA()</definedName>
    <definedName name="_3788Projectownership6_15_1">NA()</definedName>
    <definedName name="_3789Projectownership6_19_1">NA()</definedName>
    <definedName name="_378CCFA6_37_1_1">NA()</definedName>
    <definedName name="_38__123Graph_DSS7_A" hidden="1">#REF!</definedName>
    <definedName name="_38__FDSAUDITLINK__" localSheetId="6" hidden="1">{"fdsup://IBCentral/FAT Viewer?action=UPDATE&amp;creator=factset&amp;DOC_NAME=fat:reuters_annual_source_window.fat&amp;display_string=Audit&amp;DYN_ARGS=TRUE&amp;VAR:ID1=417411&amp;VAR:RCODE=DSTT&amp;VAR:SDATE=20091299&amp;VAR:FREQ=Y&amp;VAR:RELITEM=EUR&amp;VAR:CURRENCY=&amp;VAR:CURRSOURCE=EXSHARE&amp;VA","R:NATFREQ=ANNUAL&amp;VAR:RFIELD=FINALIZED&amp;VAR:DB_TYPE=&amp;VAR:UNITS=M&amp;window=popup&amp;width=450&amp;height=300&amp;START_MAXIMIZED=FALSE"}</definedName>
    <definedName name="_38__FDSAUDITLINK__" localSheetId="4" hidden="1">{"fdsup://IBCentral/FAT Viewer?action=UPDATE&amp;creator=factset&amp;DOC_NAME=fat:reuters_annual_source_window.fat&amp;display_string=Audit&amp;DYN_ARGS=TRUE&amp;VAR:ID1=417411&amp;VAR:RCODE=DSTT&amp;VAR:SDATE=20091299&amp;VAR:FREQ=Y&amp;VAR:RELITEM=EUR&amp;VAR:CURRENCY=&amp;VAR:CURRSOURCE=EXSHARE&amp;VA","R:NATFREQ=ANNUAL&amp;VAR:RFIELD=FINALIZED&amp;VAR:DB_TYPE=&amp;VAR:UNITS=M&amp;window=popup&amp;width=450&amp;height=300&amp;START_MAXIMIZED=FALSE"}</definedName>
    <definedName name="_38__FDSAUDITLINK__" localSheetId="5" hidden="1">{"fdsup://IBCentral/FAT Viewer?action=UPDATE&amp;creator=factset&amp;DOC_NAME=fat:reuters_annual_source_window.fat&amp;display_string=Audit&amp;DYN_ARGS=TRUE&amp;VAR:ID1=417411&amp;VAR:RCODE=DSTT&amp;VAR:SDATE=20091299&amp;VAR:FREQ=Y&amp;VAR:RELITEM=EUR&amp;VAR:CURRENCY=&amp;VAR:CURRSOURCE=EXSHARE&amp;VA","R:NATFREQ=ANNUAL&amp;VAR:RFIELD=FINALIZED&amp;VAR:DB_TYPE=&amp;VAR:UNITS=M&amp;window=popup&amp;width=450&amp;height=300&amp;START_MAXIMIZED=FALSE"}</definedName>
    <definedName name="_38__FDSAUDITLINK__" hidden="1">{"fdsup://IBCentral/FAT Viewer?action=UPDATE&amp;creator=factset&amp;DOC_NAME=fat:reuters_annual_source_window.fat&amp;display_string=Audit&amp;DYN_ARGS=TRUE&amp;VAR:ID1=417411&amp;VAR:RCODE=DSTT&amp;VAR:SDATE=20091299&amp;VAR:FREQ=Y&amp;VAR:RELITEM=EUR&amp;VAR:CURRENCY=&amp;VAR:CURRSOURCE=EXSHARE&amp;VA","R:NATFREQ=ANNUAL&amp;VAR:RFIELD=FINALIZED&amp;VAR:DB_TYPE=&amp;VAR:UNITS=M&amp;window=popup&amp;width=450&amp;height=300&amp;START_MAXIMIZED=FALSE"}</definedName>
    <definedName name="_3800Projectownership6_3_1">NA()</definedName>
    <definedName name="_380CCFA6_38_1_1">NA()</definedName>
    <definedName name="_3820Projectownership6_41_1_1">NA()</definedName>
    <definedName name="_3823Projectownership7_15_1">NA()</definedName>
    <definedName name="_3824Projectownership7_19_1">NA()</definedName>
    <definedName name="_382CCFA6_4_1">NA()</definedName>
    <definedName name="_3835Projectownership7_3_1">NA()</definedName>
    <definedName name="_383CCFA6_5_1">NA()</definedName>
    <definedName name="_3855Projectownership7_41_1_1">NA()</definedName>
    <definedName name="_3858Projectownership8_15_1">NA()</definedName>
    <definedName name="_3859Projectownership8_19_1">NA()</definedName>
    <definedName name="_3870Projectownership8_3_1">NA()</definedName>
    <definedName name="_387CCFA7_25_1">NA()</definedName>
    <definedName name="_388CCFA7_26_1">NA()</definedName>
    <definedName name="_3890Projectownership8_41_1_1">NA()</definedName>
    <definedName name="_3893Projectownership9_15_1">NA()</definedName>
    <definedName name="_3894Projectownership9_19_1">NA()</definedName>
    <definedName name="_389CCFA7_27_1">NA()</definedName>
    <definedName name="_39__123Graph_LBL_ACHART_1" hidden="1">#REF!</definedName>
    <definedName name="_39__123Graph_XChart_1A" hidden="1">#REF!</definedName>
    <definedName name="_39__FDSAUDITLINK__" localSheetId="6" hidden="1">{"fdsup://IBCentral/FAT Viewer?action=UPDATE&amp;creator=factset&amp;DOC_NAME=fat:reuters_annual_source_window.fat&amp;display_string=Audit&amp;DYN_ARGS=TRUE&amp;VAR:ID1=417411&amp;VAR:RCODE=DSTT&amp;VAR:SDATE=20081299&amp;VAR:FREQ=Y&amp;VAR:RELITEM=EUR&amp;VAR:CURRENCY=&amp;VAR:CURRSOURCE=EXSHARE&amp;VA","R:NATFREQ=ANNUAL&amp;VAR:RFIELD=FINALIZED&amp;VAR:DB_TYPE=&amp;VAR:UNITS=M&amp;window=popup&amp;width=450&amp;height=300&amp;START_MAXIMIZED=FALSE"}</definedName>
    <definedName name="_39__FDSAUDITLINK__" localSheetId="4" hidden="1">{"fdsup://IBCentral/FAT Viewer?action=UPDATE&amp;creator=factset&amp;DOC_NAME=fat:reuters_annual_source_window.fat&amp;display_string=Audit&amp;DYN_ARGS=TRUE&amp;VAR:ID1=417411&amp;VAR:RCODE=DSTT&amp;VAR:SDATE=20081299&amp;VAR:FREQ=Y&amp;VAR:RELITEM=EUR&amp;VAR:CURRENCY=&amp;VAR:CURRSOURCE=EXSHARE&amp;VA","R:NATFREQ=ANNUAL&amp;VAR:RFIELD=FINALIZED&amp;VAR:DB_TYPE=&amp;VAR:UNITS=M&amp;window=popup&amp;width=450&amp;height=300&amp;START_MAXIMIZED=FALSE"}</definedName>
    <definedName name="_39__FDSAUDITLINK__" localSheetId="5" hidden="1">{"fdsup://IBCentral/FAT Viewer?action=UPDATE&amp;creator=factset&amp;DOC_NAME=fat:reuters_annual_source_window.fat&amp;display_string=Audit&amp;DYN_ARGS=TRUE&amp;VAR:ID1=417411&amp;VAR:RCODE=DSTT&amp;VAR:SDATE=20081299&amp;VAR:FREQ=Y&amp;VAR:RELITEM=EUR&amp;VAR:CURRENCY=&amp;VAR:CURRSOURCE=EXSHARE&amp;VA","R:NATFREQ=ANNUAL&amp;VAR:RFIELD=FINALIZED&amp;VAR:DB_TYPE=&amp;VAR:UNITS=M&amp;window=popup&amp;width=450&amp;height=300&amp;START_MAXIMIZED=FALSE"}</definedName>
    <definedName name="_39__FDSAUDITLINK__" hidden="1">{"fdsup://IBCentral/FAT Viewer?action=UPDATE&amp;creator=factset&amp;DOC_NAME=fat:reuters_annual_source_window.fat&amp;display_string=Audit&amp;DYN_ARGS=TRUE&amp;VAR:ID1=417411&amp;VAR:RCODE=DSTT&amp;VAR:SDATE=20081299&amp;VAR:FREQ=Y&amp;VAR:RELITEM=EUR&amp;VAR:CURRENCY=&amp;VAR:CURRSOURCE=EXSHARE&amp;VA","R:NATFREQ=ANNUAL&amp;VAR:RFIELD=FINALIZED&amp;VAR:DB_TYPE=&amp;VAR:UNITS=M&amp;window=popup&amp;width=450&amp;height=300&amp;START_MAXIMIZED=FALSE"}</definedName>
    <definedName name="_3905Projectownership9_3_1">NA()</definedName>
    <definedName name="_390CCFA7_28_1">NA()</definedName>
    <definedName name="_391CCFA7_29_1">NA()</definedName>
    <definedName name="_3925Projectownership9_41_1_1">NA()</definedName>
    <definedName name="_3928ProjectSqm1_15_1">NA()</definedName>
    <definedName name="_3929ProjectSqm1_19_1">NA()</definedName>
    <definedName name="_392CCFA7_30_1">NA()</definedName>
    <definedName name="_393CCFA7_31_1">NA()</definedName>
    <definedName name="_3940ProjectSqm1_3_1">NA()</definedName>
    <definedName name="_394CCFA7_32_1">NA()</definedName>
    <definedName name="_3960ProjectSqm1_41_1_1">NA()</definedName>
    <definedName name="_3963ProjectSqm10_15_1">NA()</definedName>
    <definedName name="_3964ProjectSqm10_19_1">NA()</definedName>
    <definedName name="_396CCFA7_33_1_1">NA()</definedName>
    <definedName name="_3975ProjectSqm10_3_1">NA()</definedName>
    <definedName name="_398CCFA7_34_1_1">NA()</definedName>
    <definedName name="_3995ProjectSqm10_41_1_1">NA()</definedName>
    <definedName name="_3998ProjectSqm2_15_1">NA()</definedName>
    <definedName name="_3999ProjectSqm2_19_1">NA()</definedName>
    <definedName name="_39A._41_1_1">NA()</definedName>
    <definedName name="_4__0teverhu_1_1">NA()</definedName>
    <definedName name="_4__123Graph_ACHART_4" hidden="1">#REF!</definedName>
    <definedName name="_4__123Graph_AINVAR_A" hidden="1">#REF!</definedName>
    <definedName name="_4__123Graph_ASS6_A" hidden="1">#REF!</definedName>
    <definedName name="_4__123Graph_BCHART_2" hidden="1">#REF!</definedName>
    <definedName name="_4__123Graph_LBL_BCHART_9" hidden="1">#REF!</definedName>
    <definedName name="_4__FDSAUDITLINK__" localSheetId="6" hidden="1">{"fdsup://IBCentral/FAT Viewer?action=UPDATE&amp;creator=factset&amp;DOC_NAME=fat:reuters_annual_source_window.fat&amp;display_string=Audit&amp;DYN_ARGS=TRUE&amp;VAR:ID1=738048&amp;VAR:RCODE=DSTT&amp;VAR:SDATE=20071299&amp;VAR:FREQ=Y&amp;VAR:RELITEM=LOCAL&amp;VAR:CURRENCY=&amp;VAR:CURRSOURCE=EXSHARE&amp;","VAR:NATFREQ=ANNUAL&amp;VAR:RFIELD=FINALIZED&amp;VAR:DB_TYPE=&amp;VAR:UNITS=M&amp;window=popup&amp;width=450&amp;height=300&amp;START_MAXIMIZED=FALSE"}</definedName>
    <definedName name="_4__FDSAUDITLINK__" localSheetId="4" hidden="1">{"fdsup://IBCentral/FAT Viewer?action=UPDATE&amp;creator=factset&amp;DOC_NAME=fat:reuters_annual_source_window.fat&amp;display_string=Audit&amp;DYN_ARGS=TRUE&amp;VAR:ID1=738048&amp;VAR:RCODE=DSTT&amp;VAR:SDATE=20071299&amp;VAR:FREQ=Y&amp;VAR:RELITEM=LOCAL&amp;VAR:CURRENCY=&amp;VAR:CURRSOURCE=EXSHARE&amp;","VAR:NATFREQ=ANNUAL&amp;VAR:RFIELD=FINALIZED&amp;VAR:DB_TYPE=&amp;VAR:UNITS=M&amp;window=popup&amp;width=450&amp;height=300&amp;START_MAXIMIZED=FALSE"}</definedName>
    <definedName name="_4__FDSAUDITLINK__" localSheetId="5" hidden="1">{"fdsup://IBCentral/FAT Viewer?action=UPDATE&amp;creator=factset&amp;DOC_NAME=fat:reuters_annual_source_window.fat&amp;display_string=Audit&amp;DYN_ARGS=TRUE&amp;VAR:ID1=738048&amp;VAR:RCODE=DSTT&amp;VAR:SDATE=20071299&amp;VAR:FREQ=Y&amp;VAR:RELITEM=LOCAL&amp;VAR:CURRENCY=&amp;VAR:CURRSOURCE=EXSHARE&amp;","VAR:NATFREQ=ANNUAL&amp;VAR:RFIELD=FINALIZED&amp;VAR:DB_TYPE=&amp;VAR:UNITS=M&amp;window=popup&amp;width=450&amp;height=300&amp;START_MAXIMIZED=FALSE"}</definedName>
    <definedName name="_4__FDSAUDITLINK__" hidden="1">{"fdsup://IBCentral/FAT Viewer?action=UPDATE&amp;creator=factset&amp;DOC_NAME=fat:reuters_annual_source_window.fat&amp;display_string=Audit&amp;DYN_ARGS=TRUE&amp;VAR:ID1=738048&amp;VAR:RCODE=DSTT&amp;VAR:SDATE=20071299&amp;VAR:FREQ=Y&amp;VAR:RELITEM=LOCAL&amp;VAR:CURRENCY=&amp;VAR:CURRSOURCE=EXSHARE&amp;","VAR:NATFREQ=ANNUAL&amp;VAR:RFIELD=FINALIZED&amp;VAR:DB_TYPE=&amp;VAR:UNITS=M&amp;window=popup&amp;width=450&amp;height=300&amp;START_MAXIMIZED=FALSE"}</definedName>
    <definedName name="_40__123Graph_BCHART_2" hidden="1">#REF!</definedName>
    <definedName name="_40__123Graph_LBL_ACHART_2" hidden="1">#REF!</definedName>
    <definedName name="_40__123Graph_XCHART_2" hidden="1">#REF!</definedName>
    <definedName name="_40__FDSAUDITLINK__" localSheetId="6" hidden="1">{"fdsup://IBCentral/FAT Viewer?action=UPDATE&amp;creator=factset&amp;DOC_NAME=fat:reuters_annual_source_window.fat&amp;display_string=Audit&amp;DYN_ARGS=TRUE&amp;VAR:ID1=417411&amp;VAR:RCODE=DSTT&amp;VAR:SDATE=20071299&amp;VAR:FREQ=Y&amp;VAR:RELITEM=EUR&amp;VAR:CURRENCY=&amp;VAR:CURRSOURCE=EXSHARE&amp;VA","R:NATFREQ=ANNUAL&amp;VAR:RFIELD=FINALIZED&amp;VAR:DB_TYPE=&amp;VAR:UNITS=M&amp;window=popup&amp;width=450&amp;height=300&amp;START_MAXIMIZED=FALSE"}</definedName>
    <definedName name="_40__FDSAUDITLINK__" localSheetId="4" hidden="1">{"fdsup://IBCentral/FAT Viewer?action=UPDATE&amp;creator=factset&amp;DOC_NAME=fat:reuters_annual_source_window.fat&amp;display_string=Audit&amp;DYN_ARGS=TRUE&amp;VAR:ID1=417411&amp;VAR:RCODE=DSTT&amp;VAR:SDATE=20071299&amp;VAR:FREQ=Y&amp;VAR:RELITEM=EUR&amp;VAR:CURRENCY=&amp;VAR:CURRSOURCE=EXSHARE&amp;VA","R:NATFREQ=ANNUAL&amp;VAR:RFIELD=FINALIZED&amp;VAR:DB_TYPE=&amp;VAR:UNITS=M&amp;window=popup&amp;width=450&amp;height=300&amp;START_MAXIMIZED=FALSE"}</definedName>
    <definedName name="_40__FDSAUDITLINK__" localSheetId="5" hidden="1">{"fdsup://IBCentral/FAT Viewer?action=UPDATE&amp;creator=factset&amp;DOC_NAME=fat:reuters_annual_source_window.fat&amp;display_string=Audit&amp;DYN_ARGS=TRUE&amp;VAR:ID1=417411&amp;VAR:RCODE=DSTT&amp;VAR:SDATE=20071299&amp;VAR:FREQ=Y&amp;VAR:RELITEM=EUR&amp;VAR:CURRENCY=&amp;VAR:CURRSOURCE=EXSHARE&amp;VA","R:NATFREQ=ANNUAL&amp;VAR:RFIELD=FINALIZED&amp;VAR:DB_TYPE=&amp;VAR:UNITS=M&amp;window=popup&amp;width=450&amp;height=300&amp;START_MAXIMIZED=FALSE"}</definedName>
    <definedName name="_40__FDSAUDITLINK__" hidden="1">{"fdsup://IBCentral/FAT Viewer?action=UPDATE&amp;creator=factset&amp;DOC_NAME=fat:reuters_annual_source_window.fat&amp;display_string=Audit&amp;DYN_ARGS=TRUE&amp;VAR:ID1=417411&amp;VAR:RCODE=DSTT&amp;VAR:SDATE=20071299&amp;VAR:FREQ=Y&amp;VAR:RELITEM=EUR&amp;VAR:CURRENCY=&amp;VAR:CURRSOURCE=EXSHARE&amp;VA","R:NATFREQ=ANNUAL&amp;VAR:RFIELD=FINALIZED&amp;VAR:DB_TYPE=&amp;VAR:UNITS=M&amp;window=popup&amp;width=450&amp;height=300&amp;START_MAXIMIZED=FALSE"}</definedName>
    <definedName name="_400CCFA7_35_1_1">NA()</definedName>
    <definedName name="_4010ProjectSqm2_3_1">NA()</definedName>
    <definedName name="_402CCFA7_36_1_1">NA()</definedName>
    <definedName name="_4030ProjectSqm2_41_1_1">NA()</definedName>
    <definedName name="_4033ProjectSqm3_15_1">NA()</definedName>
    <definedName name="_4034ProjectSqm3_19_1">NA()</definedName>
    <definedName name="_4045ProjectSqm3_3_1">NA()</definedName>
    <definedName name="_404CCFA7_37_1_1">NA()</definedName>
    <definedName name="_4065ProjectSqm3_41_1_1">NA()</definedName>
    <definedName name="_4068ProjectSqm4_15_1">NA()</definedName>
    <definedName name="_4069ProjectSqm4_19_1">NA()</definedName>
    <definedName name="_406CCFA7_38_1_1">NA()</definedName>
    <definedName name="_4080ProjectSqm4_3_1">NA()</definedName>
    <definedName name="_408CCFA7_4_1">NA()</definedName>
    <definedName name="_409CCFA7_5_1">NA()</definedName>
    <definedName name="_41__123Graph_XCHART_1" hidden="1">#REF!</definedName>
    <definedName name="_41__123Graph_XChart_1A" hidden="1">#REF!</definedName>
    <definedName name="_41__FDSAUDITLINK__" localSheetId="6" hidden="1">{"fdsup://IBCentral/FAT Viewer?action=UPDATE&amp;creator=factset&amp;DOC_NAME=fat:reuters_annual_source_window.fat&amp;display_string=Audit&amp;DYN_ARGS=TRUE&amp;VAR:ID1=417411&amp;VAR:RCODE=DSTT&amp;VAR:SDATE=20061299&amp;VAR:FREQ=Y&amp;VAR:RELITEM=EUR&amp;VAR:CURRENCY=&amp;VAR:CURRSOURCE=EXSHARE&amp;VA","R:NATFREQ=ANNUAL&amp;VAR:RFIELD=FINALIZED&amp;VAR:DB_TYPE=&amp;VAR:UNITS=M&amp;window=popup&amp;width=450&amp;height=300&amp;START_MAXIMIZED=FALSE"}</definedName>
    <definedName name="_41__FDSAUDITLINK__" localSheetId="4" hidden="1">{"fdsup://IBCentral/FAT Viewer?action=UPDATE&amp;creator=factset&amp;DOC_NAME=fat:reuters_annual_source_window.fat&amp;display_string=Audit&amp;DYN_ARGS=TRUE&amp;VAR:ID1=417411&amp;VAR:RCODE=DSTT&amp;VAR:SDATE=20061299&amp;VAR:FREQ=Y&amp;VAR:RELITEM=EUR&amp;VAR:CURRENCY=&amp;VAR:CURRSOURCE=EXSHARE&amp;VA","R:NATFREQ=ANNUAL&amp;VAR:RFIELD=FINALIZED&amp;VAR:DB_TYPE=&amp;VAR:UNITS=M&amp;window=popup&amp;width=450&amp;height=300&amp;START_MAXIMIZED=FALSE"}</definedName>
    <definedName name="_41__FDSAUDITLINK__" localSheetId="5" hidden="1">{"fdsup://IBCentral/FAT Viewer?action=UPDATE&amp;creator=factset&amp;DOC_NAME=fat:reuters_annual_source_window.fat&amp;display_string=Audit&amp;DYN_ARGS=TRUE&amp;VAR:ID1=417411&amp;VAR:RCODE=DSTT&amp;VAR:SDATE=20061299&amp;VAR:FREQ=Y&amp;VAR:RELITEM=EUR&amp;VAR:CURRENCY=&amp;VAR:CURRSOURCE=EXSHARE&amp;VA","R:NATFREQ=ANNUAL&amp;VAR:RFIELD=FINALIZED&amp;VAR:DB_TYPE=&amp;VAR:UNITS=M&amp;window=popup&amp;width=450&amp;height=300&amp;START_MAXIMIZED=FALSE"}</definedName>
    <definedName name="_41__FDSAUDITLINK__" hidden="1">{"fdsup://IBCentral/FAT Viewer?action=UPDATE&amp;creator=factset&amp;DOC_NAME=fat:reuters_annual_source_window.fat&amp;display_string=Audit&amp;DYN_ARGS=TRUE&amp;VAR:ID1=417411&amp;VAR:RCODE=DSTT&amp;VAR:SDATE=20061299&amp;VAR:FREQ=Y&amp;VAR:RELITEM=EUR&amp;VAR:CURRENCY=&amp;VAR:CURRSOURCE=EXSHARE&amp;VA","R:NATFREQ=ANNUAL&amp;VAR:RFIELD=FINALIZED&amp;VAR:DB_TYPE=&amp;VAR:UNITS=M&amp;window=popup&amp;width=450&amp;height=300&amp;START_MAXIMIZED=FALSE"}</definedName>
    <definedName name="_4100ProjectSqm4_41_1_1">NA()</definedName>
    <definedName name="_4103projectsqm5_15_1">NA()</definedName>
    <definedName name="_4104projectsqm5_19_1">NA()</definedName>
    <definedName name="_4115projectsqm5_3_1">NA()</definedName>
    <definedName name="_4135projectsqm5_41_1_1">NA()</definedName>
    <definedName name="_4138ProjectSqm6_15_1">NA()</definedName>
    <definedName name="_4139ProjectSqm6_19_1">NA()</definedName>
    <definedName name="_413CCFA8_25_1">NA()</definedName>
    <definedName name="_414CCFA8_26_1">NA()</definedName>
    <definedName name="_4150ProjectSqm6_3_1">NA()</definedName>
    <definedName name="_415CCFA8_27_1">NA()</definedName>
    <definedName name="_416CCFA8_28_1">NA()</definedName>
    <definedName name="_4170ProjectSqm6_41_1_1">NA()</definedName>
    <definedName name="_4173ProjectSqm7_15_1">NA()</definedName>
    <definedName name="_4174ProjectSqm7_19_1">NA()</definedName>
    <definedName name="_417CCFA8_29_1">NA()</definedName>
    <definedName name="_4185ProjectSqm7_3_1">NA()</definedName>
    <definedName name="_418CCFA8_30_1">NA()</definedName>
    <definedName name="_419CCFA8_31_1">NA()</definedName>
    <definedName name="_42__123Graph_XCHART_2" hidden="1">#REF!</definedName>
    <definedName name="_42__FDSAUDITLINK__" localSheetId="6" hidden="1">{"fdsup://IBCentral/FAT Viewer?action=UPDATE&amp;creator=factset&amp;DOC_NAME=fat:reuters_annual_source_window.fat&amp;display_string=Audit&amp;DYN_ARGS=TRUE&amp;VAR:ID1=417411&amp;VAR:RCODE=DSTT&amp;VAR:SDATE=20051299&amp;VAR:FREQ=Y&amp;VAR:RELITEM=EUR&amp;VAR:CURRENCY=&amp;VAR:CURRSOURCE=EXSHARE&amp;VA","R:NATFREQ=ANNUAL&amp;VAR:RFIELD=FINALIZED&amp;VAR:DB_TYPE=&amp;VAR:UNITS=M&amp;window=popup&amp;width=450&amp;height=300&amp;START_MAXIMIZED=FALSE"}</definedName>
    <definedName name="_42__FDSAUDITLINK__" localSheetId="4" hidden="1">{"fdsup://IBCentral/FAT Viewer?action=UPDATE&amp;creator=factset&amp;DOC_NAME=fat:reuters_annual_source_window.fat&amp;display_string=Audit&amp;DYN_ARGS=TRUE&amp;VAR:ID1=417411&amp;VAR:RCODE=DSTT&amp;VAR:SDATE=20051299&amp;VAR:FREQ=Y&amp;VAR:RELITEM=EUR&amp;VAR:CURRENCY=&amp;VAR:CURRSOURCE=EXSHARE&amp;VA","R:NATFREQ=ANNUAL&amp;VAR:RFIELD=FINALIZED&amp;VAR:DB_TYPE=&amp;VAR:UNITS=M&amp;window=popup&amp;width=450&amp;height=300&amp;START_MAXIMIZED=FALSE"}</definedName>
    <definedName name="_42__FDSAUDITLINK__" localSheetId="5" hidden="1">{"fdsup://IBCentral/FAT Viewer?action=UPDATE&amp;creator=factset&amp;DOC_NAME=fat:reuters_annual_source_window.fat&amp;display_string=Audit&amp;DYN_ARGS=TRUE&amp;VAR:ID1=417411&amp;VAR:RCODE=DSTT&amp;VAR:SDATE=20051299&amp;VAR:FREQ=Y&amp;VAR:RELITEM=EUR&amp;VAR:CURRENCY=&amp;VAR:CURRSOURCE=EXSHARE&amp;VA","R:NATFREQ=ANNUAL&amp;VAR:RFIELD=FINALIZED&amp;VAR:DB_TYPE=&amp;VAR:UNITS=M&amp;window=popup&amp;width=450&amp;height=300&amp;START_MAXIMIZED=FALSE"}</definedName>
    <definedName name="_42__FDSAUDITLINK__" hidden="1">{"fdsup://IBCentral/FAT Viewer?action=UPDATE&amp;creator=factset&amp;DOC_NAME=fat:reuters_annual_source_window.fat&amp;display_string=Audit&amp;DYN_ARGS=TRUE&amp;VAR:ID1=417411&amp;VAR:RCODE=DSTT&amp;VAR:SDATE=20051299&amp;VAR:FREQ=Y&amp;VAR:RELITEM=EUR&amp;VAR:CURRENCY=&amp;VAR:CURRSOURCE=EXSHARE&amp;VA","R:NATFREQ=ANNUAL&amp;VAR:RFIELD=FINALIZED&amp;VAR:DB_TYPE=&amp;VAR:UNITS=M&amp;window=popup&amp;width=450&amp;height=300&amp;START_MAXIMIZED=FALSE"}</definedName>
    <definedName name="_4205ProjectSqm7_41_1_1">NA()</definedName>
    <definedName name="_4208ProjectSqm8_15_1">NA()</definedName>
    <definedName name="_4209ProjectSqm8_19_1">NA()</definedName>
    <definedName name="_420CCFA8_32_1">NA()</definedName>
    <definedName name="_4220ProjectSqm8_3_1">NA()</definedName>
    <definedName name="_422CCFA8_33_1_1">NA()</definedName>
    <definedName name="_4240ProjectSqm8_41_1_1">NA()</definedName>
    <definedName name="_4243ProjectSqm9_15_1">NA()</definedName>
    <definedName name="_4244ProjectSqm9_19_1">NA()</definedName>
    <definedName name="_424CCFA8_34_1_1">NA()</definedName>
    <definedName name="_4255ProjectSqm9_3_1">NA()</definedName>
    <definedName name="_426CCFA8_35_1_1">NA()</definedName>
    <definedName name="_4275ProjectSqm9_41_1_1">NA()</definedName>
    <definedName name="_4278rate_15_1">NA()</definedName>
    <definedName name="_4279rate_40_1">NA()</definedName>
    <definedName name="_4283ReferenceCurrency_25_1">NA()</definedName>
    <definedName name="_4284ReferenceCurrency_26_1">NA()</definedName>
    <definedName name="_4285ReferenceCurrency_27_1">NA()</definedName>
    <definedName name="_4286ReferenceCurrency_28_1">NA()</definedName>
    <definedName name="_4287ReferenceCurrency_29_1">NA()</definedName>
    <definedName name="_4288ReferenceCurrency_30_1">NA()</definedName>
    <definedName name="_4289ReferenceCurrency_31_1">NA()</definedName>
    <definedName name="_428CCFA8_36_1_1">NA()</definedName>
    <definedName name="_4290ReferenceCurrency_32_1">NA()</definedName>
    <definedName name="_4292ReferenceCurrency_33_1_1">NA()</definedName>
    <definedName name="_4294ReferenceCurrency_34_1_1">NA()</definedName>
    <definedName name="_4296ReferenceCurrency_35_1_1">NA()</definedName>
    <definedName name="_4298ReferenceCurrency_36_1_1">NA()</definedName>
    <definedName name="_42a_15_1">NA()</definedName>
    <definedName name="_43__FDSAUDITLINK__" localSheetId="6"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43__FDSAUDITLINK__" localSheetId="4"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43__FDSAUDITLINK__" localSheetId="5"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43__FDSAUDITLINK__"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4300ReferenceCurrency_37_1_1">NA()</definedName>
    <definedName name="_4302ReferenceCurrency_38_1_1">NA()</definedName>
    <definedName name="_4304ReferenceCurrency_4_1">NA()</definedName>
    <definedName name="_4305ReferenceCurrency_5_1">NA()</definedName>
    <definedName name="_4306ServiceCompany_15_1">NA()</definedName>
    <definedName name="_4307ServiceCompany_19_1">NA()</definedName>
    <definedName name="_430CCFA8_37_1_1">NA()</definedName>
    <definedName name="_4318ServiceCompany_3_1">NA()</definedName>
    <definedName name="_432CCFA8_38_1_1">NA()</definedName>
    <definedName name="_4338ServiceCompany_41_1_1">NA()</definedName>
    <definedName name="_4341skaparapport_11_1">#N/A</definedName>
    <definedName name="_4342skaparapport_15_1">#N/A</definedName>
    <definedName name="_4343skaparapport_3_1">#N/A</definedName>
    <definedName name="_4344skaparapport_40_1">#N/A</definedName>
    <definedName name="_4345slunecnice_11_1">#N/A</definedName>
    <definedName name="_4346slunecnice_15_1">#N/A</definedName>
    <definedName name="_434CCFA8_4_1">NA()</definedName>
    <definedName name="_435CCFA8_5_1">NA()</definedName>
    <definedName name="_439CCFA9_25_1">NA()</definedName>
    <definedName name="_43a_40_1">NA()</definedName>
    <definedName name="_44__123Graph_XChart_1A" hidden="1">#REF!</definedName>
    <definedName name="_44__FDSAUDITLINK__" localSheetId="6"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44__FDSAUDITLINK__" localSheetId="4"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44__FDSAUDITLINK__" localSheetId="5"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44__FDSAUDITLINK__"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440CCFA9_26_1">NA()</definedName>
    <definedName name="_441CCFA9_27_1">NA()</definedName>
    <definedName name="_442CCFA9_28_1">NA()</definedName>
    <definedName name="_443CCFA9_29_1">NA()</definedName>
    <definedName name="_444CCFA9_30_1">NA()</definedName>
    <definedName name="_445CCFA9_31_1">NA()</definedName>
    <definedName name="_446CCFA9_32_1">NA()</definedName>
    <definedName name="_448CCFA9_33_1_1">NA()</definedName>
    <definedName name="_44A2_15_1">NA()</definedName>
    <definedName name="_45__123Graph_XCHART_2" hidden="1">#REF!</definedName>
    <definedName name="_45__FDSAUDITLINK__" localSheetId="6" hidden="1">{"fdsup://IBCentral/FAT Viewer?action=UPDATE&amp;creator=factset&amp;DOC_NAME=fat:reuters_annual_source_window.fat&amp;display_string=Audit&amp;DYN_ARGS=TRUE&amp;VAR:ID1=738048&amp;VAR:RCODE=DSTT&amp;VAR:SDATE=20071299&amp;VAR:FREQ=Y&amp;VAR:RELITEM=LOCAL&amp;VAR:CURRENCY=&amp;VAR:CURRSOURCE=EXSHARE&amp;","VAR:NATFREQ=ANNUAL&amp;VAR:RFIELD=FINALIZED&amp;VAR:DB_TYPE=&amp;VAR:UNITS=M&amp;window=popup&amp;width=450&amp;height=300&amp;START_MAXIMIZED=FALSE"}</definedName>
    <definedName name="_45__FDSAUDITLINK__" localSheetId="4" hidden="1">{"fdsup://IBCentral/FAT Viewer?action=UPDATE&amp;creator=factset&amp;DOC_NAME=fat:reuters_annual_source_window.fat&amp;display_string=Audit&amp;DYN_ARGS=TRUE&amp;VAR:ID1=738048&amp;VAR:RCODE=DSTT&amp;VAR:SDATE=20071299&amp;VAR:FREQ=Y&amp;VAR:RELITEM=LOCAL&amp;VAR:CURRENCY=&amp;VAR:CURRSOURCE=EXSHARE&amp;","VAR:NATFREQ=ANNUAL&amp;VAR:RFIELD=FINALIZED&amp;VAR:DB_TYPE=&amp;VAR:UNITS=M&amp;window=popup&amp;width=450&amp;height=300&amp;START_MAXIMIZED=FALSE"}</definedName>
    <definedName name="_45__FDSAUDITLINK__" localSheetId="5" hidden="1">{"fdsup://IBCentral/FAT Viewer?action=UPDATE&amp;creator=factset&amp;DOC_NAME=fat:reuters_annual_source_window.fat&amp;display_string=Audit&amp;DYN_ARGS=TRUE&amp;VAR:ID1=738048&amp;VAR:RCODE=DSTT&amp;VAR:SDATE=20071299&amp;VAR:FREQ=Y&amp;VAR:RELITEM=LOCAL&amp;VAR:CURRENCY=&amp;VAR:CURRSOURCE=EXSHARE&amp;","VAR:NATFREQ=ANNUAL&amp;VAR:RFIELD=FINALIZED&amp;VAR:DB_TYPE=&amp;VAR:UNITS=M&amp;window=popup&amp;width=450&amp;height=300&amp;START_MAXIMIZED=FALSE"}</definedName>
    <definedName name="_45__FDSAUDITLINK__" hidden="1">{"fdsup://IBCentral/FAT Viewer?action=UPDATE&amp;creator=factset&amp;DOC_NAME=fat:reuters_annual_source_window.fat&amp;display_string=Audit&amp;DYN_ARGS=TRUE&amp;VAR:ID1=738048&amp;VAR:RCODE=DSTT&amp;VAR:SDATE=20071299&amp;VAR:FREQ=Y&amp;VAR:RELITEM=LOCAL&amp;VAR:CURRENCY=&amp;VAR:CURRSOURCE=EXSHARE&amp;","VAR:NATFREQ=ANNUAL&amp;VAR:RFIELD=FINALIZED&amp;VAR:DB_TYPE=&amp;VAR:UNITS=M&amp;window=popup&amp;width=450&amp;height=300&amp;START_MAXIMIZED=FALSE"}</definedName>
    <definedName name="_450CCFA9_34_1_1">NA()</definedName>
    <definedName name="_452CCFA9_35_1_1">NA()</definedName>
    <definedName name="_454CCFA9_36_1_1">NA()</definedName>
    <definedName name="_456" hidden="1">#REF!</definedName>
    <definedName name="_456CCFA9_37_1_1">NA()</definedName>
    <definedName name="_458CCFA9_38_1_1">NA()</definedName>
    <definedName name="_45A2_40_1">NA()</definedName>
    <definedName name="_46__FDSAUDITLINK__" localSheetId="6" hidden="1">{"fdsup://IBCentral/FAT Viewer?action=UPDATE&amp;creator=factset&amp;DOC_NAME=fat:reuters_annual_source_window.fat&amp;display_string=Audit&amp;DYN_ARGS=TRUE&amp;VAR:ID1=738048&amp;VAR:RCODE=DSTT&amp;VAR:SDATE=20061299&amp;VAR:FREQ=Y&amp;VAR:RELITEM=LOCAL&amp;VAR:CURRENCY=&amp;VAR:CURRSOURCE=EXSHARE&amp;","VAR:NATFREQ=ANNUAL&amp;VAR:RFIELD=FINALIZED&amp;VAR:DB_TYPE=&amp;VAR:UNITS=M&amp;window=popup&amp;width=450&amp;height=300&amp;START_MAXIMIZED=FALSE"}</definedName>
    <definedName name="_46__FDSAUDITLINK__" localSheetId="4" hidden="1">{"fdsup://IBCentral/FAT Viewer?action=UPDATE&amp;creator=factset&amp;DOC_NAME=fat:reuters_annual_source_window.fat&amp;display_string=Audit&amp;DYN_ARGS=TRUE&amp;VAR:ID1=738048&amp;VAR:RCODE=DSTT&amp;VAR:SDATE=20061299&amp;VAR:FREQ=Y&amp;VAR:RELITEM=LOCAL&amp;VAR:CURRENCY=&amp;VAR:CURRSOURCE=EXSHARE&amp;","VAR:NATFREQ=ANNUAL&amp;VAR:RFIELD=FINALIZED&amp;VAR:DB_TYPE=&amp;VAR:UNITS=M&amp;window=popup&amp;width=450&amp;height=300&amp;START_MAXIMIZED=FALSE"}</definedName>
    <definedName name="_46__FDSAUDITLINK__" localSheetId="5" hidden="1">{"fdsup://IBCentral/FAT Viewer?action=UPDATE&amp;creator=factset&amp;DOC_NAME=fat:reuters_annual_source_window.fat&amp;display_string=Audit&amp;DYN_ARGS=TRUE&amp;VAR:ID1=738048&amp;VAR:RCODE=DSTT&amp;VAR:SDATE=20061299&amp;VAR:FREQ=Y&amp;VAR:RELITEM=LOCAL&amp;VAR:CURRENCY=&amp;VAR:CURRSOURCE=EXSHARE&amp;","VAR:NATFREQ=ANNUAL&amp;VAR:RFIELD=FINALIZED&amp;VAR:DB_TYPE=&amp;VAR:UNITS=M&amp;window=popup&amp;width=450&amp;height=300&amp;START_MAXIMIZED=FALSE"}</definedName>
    <definedName name="_46__FDSAUDITLINK__" hidden="1">{"fdsup://IBCentral/FAT Viewer?action=UPDATE&amp;creator=factset&amp;DOC_NAME=fat:reuters_annual_source_window.fat&amp;display_string=Audit&amp;DYN_ARGS=TRUE&amp;VAR:ID1=738048&amp;VAR:RCODE=DSTT&amp;VAR:SDATE=20061299&amp;VAR:FREQ=Y&amp;VAR:RELITEM=LOCAL&amp;VAR:CURRENCY=&amp;VAR:CURRSOURCE=EXSHARE&amp;","VAR:NATFREQ=ANNUAL&amp;VAR:RFIELD=FINALIZED&amp;VAR:DB_TYPE=&amp;VAR:UNITS=M&amp;window=popup&amp;width=450&amp;height=300&amp;START_MAXIMIZED=FALSE"}</definedName>
    <definedName name="_460CCFA9_4_1">NA()</definedName>
    <definedName name="_461CCFA9_5_1">NA()</definedName>
    <definedName name="_465ConstrLoanIntRate_25_1">NA()</definedName>
    <definedName name="_466ConstrLoanIntRate_26_1">NA()</definedName>
    <definedName name="_467ConstrLoanIntRate_27_1">NA()</definedName>
    <definedName name="_468ConstrLoanIntRate_28_1">NA()</definedName>
    <definedName name="_469ConstrLoanIntRate_29_1">NA()</definedName>
    <definedName name="_46ad_15_1">NA()</definedName>
    <definedName name="_47__FDSAUDITLINK__" localSheetId="6" hidden="1">{"fdsup://IBCentral/FAT Viewer?action=UPDATE&amp;creator=factset&amp;DOC_NAME=fat:reuters_annual_source_window.fat&amp;display_string=Audit&amp;DYN_ARGS=TRUE&amp;VAR:ID1=738048&amp;VAR:RCODE=DSTT&amp;VAR:SDATE=20051299&amp;VAR:FREQ=Y&amp;VAR:RELITEM=LOCAL&amp;VAR:CURRENCY=&amp;VAR:CURRSOURCE=EXSHARE&amp;","VAR:NATFREQ=ANNUAL&amp;VAR:RFIELD=FINALIZED&amp;VAR:DB_TYPE=&amp;VAR:UNITS=M&amp;window=popup&amp;width=450&amp;height=300&amp;START_MAXIMIZED=FALSE"}</definedName>
    <definedName name="_47__FDSAUDITLINK__" localSheetId="4" hidden="1">{"fdsup://IBCentral/FAT Viewer?action=UPDATE&amp;creator=factset&amp;DOC_NAME=fat:reuters_annual_source_window.fat&amp;display_string=Audit&amp;DYN_ARGS=TRUE&amp;VAR:ID1=738048&amp;VAR:RCODE=DSTT&amp;VAR:SDATE=20051299&amp;VAR:FREQ=Y&amp;VAR:RELITEM=LOCAL&amp;VAR:CURRENCY=&amp;VAR:CURRSOURCE=EXSHARE&amp;","VAR:NATFREQ=ANNUAL&amp;VAR:RFIELD=FINALIZED&amp;VAR:DB_TYPE=&amp;VAR:UNITS=M&amp;window=popup&amp;width=450&amp;height=300&amp;START_MAXIMIZED=FALSE"}</definedName>
    <definedName name="_47__FDSAUDITLINK__" localSheetId="5" hidden="1">{"fdsup://IBCentral/FAT Viewer?action=UPDATE&amp;creator=factset&amp;DOC_NAME=fat:reuters_annual_source_window.fat&amp;display_string=Audit&amp;DYN_ARGS=TRUE&amp;VAR:ID1=738048&amp;VAR:RCODE=DSTT&amp;VAR:SDATE=20051299&amp;VAR:FREQ=Y&amp;VAR:RELITEM=LOCAL&amp;VAR:CURRENCY=&amp;VAR:CURRSOURCE=EXSHARE&amp;","VAR:NATFREQ=ANNUAL&amp;VAR:RFIELD=FINALIZED&amp;VAR:DB_TYPE=&amp;VAR:UNITS=M&amp;window=popup&amp;width=450&amp;height=300&amp;START_MAXIMIZED=FALSE"}</definedName>
    <definedName name="_47__FDSAUDITLINK__" hidden="1">{"fdsup://IBCentral/FAT Viewer?action=UPDATE&amp;creator=factset&amp;DOC_NAME=fat:reuters_annual_source_window.fat&amp;display_string=Audit&amp;DYN_ARGS=TRUE&amp;VAR:ID1=738048&amp;VAR:RCODE=DSTT&amp;VAR:SDATE=20051299&amp;VAR:FREQ=Y&amp;VAR:RELITEM=LOCAL&amp;VAR:CURRENCY=&amp;VAR:CURRSOURCE=EXSHARE&amp;","VAR:NATFREQ=ANNUAL&amp;VAR:RFIELD=FINALIZED&amp;VAR:DB_TYPE=&amp;VAR:UNITS=M&amp;window=popup&amp;width=450&amp;height=300&amp;START_MAXIMIZED=FALSE"}</definedName>
    <definedName name="_470ConstrLoanIntRate_30_1">NA()</definedName>
    <definedName name="_471ConstrLoanIntRate_31_1">NA()</definedName>
    <definedName name="_472ConstrLoanIntRate_32_1">NA()</definedName>
    <definedName name="_474ConstrLoanIntRate_33_1_1">NA()</definedName>
    <definedName name="_476ConstrLoanIntRate_34_1_1">NA()</definedName>
    <definedName name="_4789" hidden="1">#REF!</definedName>
    <definedName name="_478ConstrLoanIntRate_35_1_1">NA()</definedName>
    <definedName name="_47ad_40_1">NA()</definedName>
    <definedName name="_48__FDSAUDITLINK__" localSheetId="6" hidden="1">{"fdsup://IBCentral/FAT Viewer?action=UPDATE&amp;creator=factset&amp;DOC_NAME=fat:reuters_annual_source_window.fat&amp;display_string=Audit&amp;DYN_ARGS=TRUE&amp;VAR:ID1=B0NJJ1&amp;VAR:RCODE=DSTT&amp;VAR:SDATE=20091299&amp;VAR:FREQ=Y&amp;VAR:RELITEM=LOCAL&amp;VAR:CURRENCY=&amp;VAR:CURRSOURCE=EXSHARE&amp;","VAR:NATFREQ=ANNUAL&amp;VAR:RFIELD=FINALIZED&amp;VAR:DB_TYPE=&amp;VAR:UNITS=M&amp;window=popup&amp;width=450&amp;height=300&amp;START_MAXIMIZED=FALSE"}</definedName>
    <definedName name="_48__FDSAUDITLINK__" localSheetId="4" hidden="1">{"fdsup://IBCentral/FAT Viewer?action=UPDATE&amp;creator=factset&amp;DOC_NAME=fat:reuters_annual_source_window.fat&amp;display_string=Audit&amp;DYN_ARGS=TRUE&amp;VAR:ID1=B0NJJ1&amp;VAR:RCODE=DSTT&amp;VAR:SDATE=20091299&amp;VAR:FREQ=Y&amp;VAR:RELITEM=LOCAL&amp;VAR:CURRENCY=&amp;VAR:CURRSOURCE=EXSHARE&amp;","VAR:NATFREQ=ANNUAL&amp;VAR:RFIELD=FINALIZED&amp;VAR:DB_TYPE=&amp;VAR:UNITS=M&amp;window=popup&amp;width=450&amp;height=300&amp;START_MAXIMIZED=FALSE"}</definedName>
    <definedName name="_48__FDSAUDITLINK__" localSheetId="5" hidden="1">{"fdsup://IBCentral/FAT Viewer?action=UPDATE&amp;creator=factset&amp;DOC_NAME=fat:reuters_annual_source_window.fat&amp;display_string=Audit&amp;DYN_ARGS=TRUE&amp;VAR:ID1=B0NJJ1&amp;VAR:RCODE=DSTT&amp;VAR:SDATE=20091299&amp;VAR:FREQ=Y&amp;VAR:RELITEM=LOCAL&amp;VAR:CURRENCY=&amp;VAR:CURRSOURCE=EXSHARE&amp;","VAR:NATFREQ=ANNUAL&amp;VAR:RFIELD=FINALIZED&amp;VAR:DB_TYPE=&amp;VAR:UNITS=M&amp;window=popup&amp;width=450&amp;height=300&amp;START_MAXIMIZED=FALSE"}</definedName>
    <definedName name="_48__FDSAUDITLINK__" hidden="1">{"fdsup://IBCentral/FAT Viewer?action=UPDATE&amp;creator=factset&amp;DOC_NAME=fat:reuters_annual_source_window.fat&amp;display_string=Audit&amp;DYN_ARGS=TRUE&amp;VAR:ID1=B0NJJ1&amp;VAR:RCODE=DSTT&amp;VAR:SDATE=20091299&amp;VAR:FREQ=Y&amp;VAR:RELITEM=LOCAL&amp;VAR:CURRENCY=&amp;VAR:CURRSOURCE=EXSHARE&amp;","VAR:NATFREQ=ANNUAL&amp;VAR:RFIELD=FINALIZED&amp;VAR:DB_TYPE=&amp;VAR:UNITS=M&amp;window=popup&amp;width=450&amp;height=300&amp;START_MAXIMIZED=FALSE"}</definedName>
    <definedName name="_480ConstrLoanIntRate_36_1_1">NA()</definedName>
    <definedName name="_482ConstrLoanIntRate_37_1_1">NA()</definedName>
    <definedName name="_484ConstrLoanIntRate_38_1_1">NA()</definedName>
    <definedName name="_486ConstrLoanIntRate_4_1">NA()</definedName>
    <definedName name="_487ConstrLoanIntRate_5_1">NA()</definedName>
    <definedName name="_488CountryOwnership_15_1">NA()</definedName>
    <definedName name="_489CountryOwnership_19_1">NA()</definedName>
    <definedName name="_48ag_15_1">NA()</definedName>
    <definedName name="_49__FDSAUDITLINK__" localSheetId="6" hidden="1">{"fdsup://IBCentral/FAT Viewer?action=UPDATE&amp;creator=factset&amp;DOC_NAME=fat:reuters_annual_source_window.fat&amp;display_string=Audit&amp;DYN_ARGS=TRUE&amp;VAR:ID1=B0NJJ1&amp;VAR:RCODE=DSTT&amp;VAR:SDATE=20081299&amp;VAR:FREQ=Y&amp;VAR:RELITEM=LOCAL&amp;VAR:CURRENCY=&amp;VAR:CURRSOURCE=EXSHARE&amp;","VAR:NATFREQ=ANNUAL&amp;VAR:RFIELD=FINALIZED&amp;VAR:DB_TYPE=&amp;VAR:UNITS=M&amp;window=popup&amp;width=450&amp;height=300&amp;START_MAXIMIZED=FALSE"}</definedName>
    <definedName name="_49__FDSAUDITLINK__" localSheetId="4" hidden="1">{"fdsup://IBCentral/FAT Viewer?action=UPDATE&amp;creator=factset&amp;DOC_NAME=fat:reuters_annual_source_window.fat&amp;display_string=Audit&amp;DYN_ARGS=TRUE&amp;VAR:ID1=B0NJJ1&amp;VAR:RCODE=DSTT&amp;VAR:SDATE=20081299&amp;VAR:FREQ=Y&amp;VAR:RELITEM=LOCAL&amp;VAR:CURRENCY=&amp;VAR:CURRSOURCE=EXSHARE&amp;","VAR:NATFREQ=ANNUAL&amp;VAR:RFIELD=FINALIZED&amp;VAR:DB_TYPE=&amp;VAR:UNITS=M&amp;window=popup&amp;width=450&amp;height=300&amp;START_MAXIMIZED=FALSE"}</definedName>
    <definedName name="_49__FDSAUDITLINK__" localSheetId="5" hidden="1">{"fdsup://IBCentral/FAT Viewer?action=UPDATE&amp;creator=factset&amp;DOC_NAME=fat:reuters_annual_source_window.fat&amp;display_string=Audit&amp;DYN_ARGS=TRUE&amp;VAR:ID1=B0NJJ1&amp;VAR:RCODE=DSTT&amp;VAR:SDATE=20081299&amp;VAR:FREQ=Y&amp;VAR:RELITEM=LOCAL&amp;VAR:CURRENCY=&amp;VAR:CURRSOURCE=EXSHARE&amp;","VAR:NATFREQ=ANNUAL&amp;VAR:RFIELD=FINALIZED&amp;VAR:DB_TYPE=&amp;VAR:UNITS=M&amp;window=popup&amp;width=450&amp;height=300&amp;START_MAXIMIZED=FALSE"}</definedName>
    <definedName name="_49__FDSAUDITLINK__" hidden="1">{"fdsup://IBCentral/FAT Viewer?action=UPDATE&amp;creator=factset&amp;DOC_NAME=fat:reuters_annual_source_window.fat&amp;display_string=Audit&amp;DYN_ARGS=TRUE&amp;VAR:ID1=B0NJJ1&amp;VAR:RCODE=DSTT&amp;VAR:SDATE=20081299&amp;VAR:FREQ=Y&amp;VAR:RELITEM=LOCAL&amp;VAR:CURRENCY=&amp;VAR:CURRSOURCE=EXSHARE&amp;","VAR:NATFREQ=ANNUAL&amp;VAR:RFIELD=FINALIZED&amp;VAR:DB_TYPE=&amp;VAR:UNITS=M&amp;window=popup&amp;width=450&amp;height=300&amp;START_MAXIMIZED=FALSE"}</definedName>
    <definedName name="_49ag_40_1">NA()</definedName>
    <definedName name="_5__123Graph_ACHART_2" hidden="1">#REF!</definedName>
    <definedName name="_5__123Graph_ASTD_A" hidden="1">#REF!</definedName>
    <definedName name="_5__123Graph_BCHART_2" hidden="1">#REF!</definedName>
    <definedName name="_5__123Graph_XCHART_2" hidden="1">#REF!</definedName>
    <definedName name="_5__FDSAUDITLINK__" localSheetId="6" hidden="1">{"fdsup://IBCentral/FAT Viewer?action=UPDATE&amp;creator=factset&amp;DOC_NAME=fat:reuters_annual_source_window.fat&amp;display_string=Audit&amp;DYN_ARGS=TRUE&amp;VAR:ID1=738048&amp;VAR:RCODE=DSTT&amp;VAR:SDATE=20061299&amp;VAR:FREQ=Y&amp;VAR:RELITEM=LOCAL&amp;VAR:CURRENCY=&amp;VAR:CURRSOURCE=EXSHARE&amp;","VAR:NATFREQ=ANNUAL&amp;VAR:RFIELD=FINALIZED&amp;VAR:DB_TYPE=&amp;VAR:UNITS=M&amp;window=popup&amp;width=450&amp;height=300&amp;START_MAXIMIZED=FALSE"}</definedName>
    <definedName name="_5__FDSAUDITLINK__" localSheetId="4" hidden="1">{"fdsup://IBCentral/FAT Viewer?action=UPDATE&amp;creator=factset&amp;DOC_NAME=fat:reuters_annual_source_window.fat&amp;display_string=Audit&amp;DYN_ARGS=TRUE&amp;VAR:ID1=738048&amp;VAR:RCODE=DSTT&amp;VAR:SDATE=20061299&amp;VAR:FREQ=Y&amp;VAR:RELITEM=LOCAL&amp;VAR:CURRENCY=&amp;VAR:CURRSOURCE=EXSHARE&amp;","VAR:NATFREQ=ANNUAL&amp;VAR:RFIELD=FINALIZED&amp;VAR:DB_TYPE=&amp;VAR:UNITS=M&amp;window=popup&amp;width=450&amp;height=300&amp;START_MAXIMIZED=FALSE"}</definedName>
    <definedName name="_5__FDSAUDITLINK__" localSheetId="5" hidden="1">{"fdsup://IBCentral/FAT Viewer?action=UPDATE&amp;creator=factset&amp;DOC_NAME=fat:reuters_annual_source_window.fat&amp;display_string=Audit&amp;DYN_ARGS=TRUE&amp;VAR:ID1=738048&amp;VAR:RCODE=DSTT&amp;VAR:SDATE=20061299&amp;VAR:FREQ=Y&amp;VAR:RELITEM=LOCAL&amp;VAR:CURRENCY=&amp;VAR:CURRSOURCE=EXSHARE&amp;","VAR:NATFREQ=ANNUAL&amp;VAR:RFIELD=FINALIZED&amp;VAR:DB_TYPE=&amp;VAR:UNITS=M&amp;window=popup&amp;width=450&amp;height=300&amp;START_MAXIMIZED=FALSE"}</definedName>
    <definedName name="_5__FDSAUDITLINK__" hidden="1">{"fdsup://IBCentral/FAT Viewer?action=UPDATE&amp;creator=factset&amp;DOC_NAME=fat:reuters_annual_source_window.fat&amp;display_string=Audit&amp;DYN_ARGS=TRUE&amp;VAR:ID1=738048&amp;VAR:RCODE=DSTT&amp;VAR:SDATE=20061299&amp;VAR:FREQ=Y&amp;VAR:RELITEM=LOCAL&amp;VAR:CURRENCY=&amp;VAR:CURRSOURCE=EXSHARE&amp;","VAR:NATFREQ=ANNUAL&amp;VAR:RFIELD=FINALIZED&amp;VAR:DB_TYPE=&amp;VAR:UNITS=M&amp;window=popup&amp;width=450&amp;height=300&amp;START_MAXIMIZED=FALSE"}</definedName>
    <definedName name="_50__FDSAUDITLINK__" localSheetId="6" hidden="1">{"fdsup://IBCentral/FAT Viewer?action=UPDATE&amp;creator=factset&amp;DOC_NAME=fat:reuters_annual_source_window.fat&amp;display_string=Audit&amp;DYN_ARGS=TRUE&amp;VAR:ID1=B0NJJ1&amp;VAR:RCODE=DSTT&amp;VAR:SDATE=20071299&amp;VAR:FREQ=Y&amp;VAR:RELITEM=LOCAL&amp;VAR:CURRENCY=&amp;VAR:CURRSOURCE=EXSHARE&amp;","VAR:NATFREQ=ANNUAL&amp;VAR:RFIELD=FINALIZED&amp;VAR:DB_TYPE=&amp;VAR:UNITS=M&amp;window=popup&amp;width=450&amp;height=300&amp;START_MAXIMIZED=FALSE"}</definedName>
    <definedName name="_50__FDSAUDITLINK__" localSheetId="4" hidden="1">{"fdsup://IBCentral/FAT Viewer?action=UPDATE&amp;creator=factset&amp;DOC_NAME=fat:reuters_annual_source_window.fat&amp;display_string=Audit&amp;DYN_ARGS=TRUE&amp;VAR:ID1=B0NJJ1&amp;VAR:RCODE=DSTT&amp;VAR:SDATE=20071299&amp;VAR:FREQ=Y&amp;VAR:RELITEM=LOCAL&amp;VAR:CURRENCY=&amp;VAR:CURRSOURCE=EXSHARE&amp;","VAR:NATFREQ=ANNUAL&amp;VAR:RFIELD=FINALIZED&amp;VAR:DB_TYPE=&amp;VAR:UNITS=M&amp;window=popup&amp;width=450&amp;height=300&amp;START_MAXIMIZED=FALSE"}</definedName>
    <definedName name="_50__FDSAUDITLINK__" localSheetId="5" hidden="1">{"fdsup://IBCentral/FAT Viewer?action=UPDATE&amp;creator=factset&amp;DOC_NAME=fat:reuters_annual_source_window.fat&amp;display_string=Audit&amp;DYN_ARGS=TRUE&amp;VAR:ID1=B0NJJ1&amp;VAR:RCODE=DSTT&amp;VAR:SDATE=20071299&amp;VAR:FREQ=Y&amp;VAR:RELITEM=LOCAL&amp;VAR:CURRENCY=&amp;VAR:CURRSOURCE=EXSHARE&amp;","VAR:NATFREQ=ANNUAL&amp;VAR:RFIELD=FINALIZED&amp;VAR:DB_TYPE=&amp;VAR:UNITS=M&amp;window=popup&amp;width=450&amp;height=300&amp;START_MAXIMIZED=FALSE"}</definedName>
    <definedName name="_50__FDSAUDITLINK__" hidden="1">{"fdsup://IBCentral/FAT Viewer?action=UPDATE&amp;creator=factset&amp;DOC_NAME=fat:reuters_annual_source_window.fat&amp;display_string=Audit&amp;DYN_ARGS=TRUE&amp;VAR:ID1=B0NJJ1&amp;VAR:RCODE=DSTT&amp;VAR:SDATE=20071299&amp;VAR:FREQ=Y&amp;VAR:RELITEM=LOCAL&amp;VAR:CURRENCY=&amp;VAR:CURRSOURCE=EXSHARE&amp;","VAR:NATFREQ=ANNUAL&amp;VAR:RFIELD=FINALIZED&amp;VAR:DB_TYPE=&amp;VAR:UNITS=M&amp;window=popup&amp;width=450&amp;height=300&amp;START_MAXIMIZED=FALSE"}</definedName>
    <definedName name="_500CountryOwnership_3_1">NA()</definedName>
    <definedName name="_50B._15_1">NA()</definedName>
    <definedName name="_51__FDSAUDITLINK__" localSheetId="6" hidden="1">{"fdsup://IBCentral/FAT Viewer?action=UPDATE&amp;creator=factset&amp;DOC_NAME=fat:reuters_annual_source_window.fat&amp;display_string=Audit&amp;DYN_ARGS=TRUE&amp;VAR:ID1=B0NJJ1&amp;VAR:RCODE=DSTT&amp;VAR:SDATE=20061299&amp;VAR:FREQ=Y&amp;VAR:RELITEM=LOCAL&amp;VAR:CURRENCY=&amp;VAR:CURRSOURCE=EXSHARE&amp;","VAR:NATFREQ=ANNUAL&amp;VAR:RFIELD=FINALIZED&amp;VAR:DB_TYPE=&amp;VAR:UNITS=M&amp;window=popup&amp;width=450&amp;height=300&amp;START_MAXIMIZED=FALSE"}</definedName>
    <definedName name="_51__FDSAUDITLINK__" localSheetId="4" hidden="1">{"fdsup://IBCentral/FAT Viewer?action=UPDATE&amp;creator=factset&amp;DOC_NAME=fat:reuters_annual_source_window.fat&amp;display_string=Audit&amp;DYN_ARGS=TRUE&amp;VAR:ID1=B0NJJ1&amp;VAR:RCODE=DSTT&amp;VAR:SDATE=20061299&amp;VAR:FREQ=Y&amp;VAR:RELITEM=LOCAL&amp;VAR:CURRENCY=&amp;VAR:CURRSOURCE=EXSHARE&amp;","VAR:NATFREQ=ANNUAL&amp;VAR:RFIELD=FINALIZED&amp;VAR:DB_TYPE=&amp;VAR:UNITS=M&amp;window=popup&amp;width=450&amp;height=300&amp;START_MAXIMIZED=FALSE"}</definedName>
    <definedName name="_51__FDSAUDITLINK__" localSheetId="5" hidden="1">{"fdsup://IBCentral/FAT Viewer?action=UPDATE&amp;creator=factset&amp;DOC_NAME=fat:reuters_annual_source_window.fat&amp;display_string=Audit&amp;DYN_ARGS=TRUE&amp;VAR:ID1=B0NJJ1&amp;VAR:RCODE=DSTT&amp;VAR:SDATE=20061299&amp;VAR:FREQ=Y&amp;VAR:RELITEM=LOCAL&amp;VAR:CURRENCY=&amp;VAR:CURRSOURCE=EXSHARE&amp;","VAR:NATFREQ=ANNUAL&amp;VAR:RFIELD=FINALIZED&amp;VAR:DB_TYPE=&amp;VAR:UNITS=M&amp;window=popup&amp;width=450&amp;height=300&amp;START_MAXIMIZED=FALSE"}</definedName>
    <definedName name="_51__FDSAUDITLINK__" hidden="1">{"fdsup://IBCentral/FAT Viewer?action=UPDATE&amp;creator=factset&amp;DOC_NAME=fat:reuters_annual_source_window.fat&amp;display_string=Audit&amp;DYN_ARGS=TRUE&amp;VAR:ID1=B0NJJ1&amp;VAR:RCODE=DSTT&amp;VAR:SDATE=20061299&amp;VAR:FREQ=Y&amp;VAR:RELITEM=LOCAL&amp;VAR:CURRENCY=&amp;VAR:CURRSOURCE=EXSHARE&amp;","VAR:NATFREQ=ANNUAL&amp;VAR:RFIELD=FINALIZED&amp;VAR:DB_TYPE=&amp;VAR:UNITS=M&amp;window=popup&amp;width=450&amp;height=300&amp;START_MAXIMIZED=FALSE"}</definedName>
    <definedName name="_51B._19_1">NA()</definedName>
    <definedName name="_52__FDSAUDITLINK__" localSheetId="6" hidden="1">{"fdsup://IBCentral/FAT Viewer?action=UPDATE&amp;creator=factset&amp;DOC_NAME=fat:reuters_annual_source_window.fat&amp;display_string=Audit&amp;DYN_ARGS=TRUE&amp;VAR:ID1=B0NJJ1&amp;VAR:RCODE=DSTT&amp;VAR:SDATE=20051299&amp;VAR:FREQ=Y&amp;VAR:RELITEM=LOCAL&amp;VAR:CURRENCY=&amp;VAR:CURRSOURCE=EXSHARE&amp;","VAR:NATFREQ=ANNUAL&amp;VAR:RFIELD=FINALIZED&amp;VAR:DB_TYPE=&amp;VAR:UNITS=M&amp;window=popup&amp;width=450&amp;height=300&amp;START_MAXIMIZED=FALSE"}</definedName>
    <definedName name="_52__FDSAUDITLINK__" localSheetId="4" hidden="1">{"fdsup://IBCentral/FAT Viewer?action=UPDATE&amp;creator=factset&amp;DOC_NAME=fat:reuters_annual_source_window.fat&amp;display_string=Audit&amp;DYN_ARGS=TRUE&amp;VAR:ID1=B0NJJ1&amp;VAR:RCODE=DSTT&amp;VAR:SDATE=20051299&amp;VAR:FREQ=Y&amp;VAR:RELITEM=LOCAL&amp;VAR:CURRENCY=&amp;VAR:CURRSOURCE=EXSHARE&amp;","VAR:NATFREQ=ANNUAL&amp;VAR:RFIELD=FINALIZED&amp;VAR:DB_TYPE=&amp;VAR:UNITS=M&amp;window=popup&amp;width=450&amp;height=300&amp;START_MAXIMIZED=FALSE"}</definedName>
    <definedName name="_52__FDSAUDITLINK__" localSheetId="5" hidden="1">{"fdsup://IBCentral/FAT Viewer?action=UPDATE&amp;creator=factset&amp;DOC_NAME=fat:reuters_annual_source_window.fat&amp;display_string=Audit&amp;DYN_ARGS=TRUE&amp;VAR:ID1=B0NJJ1&amp;VAR:RCODE=DSTT&amp;VAR:SDATE=20051299&amp;VAR:FREQ=Y&amp;VAR:RELITEM=LOCAL&amp;VAR:CURRENCY=&amp;VAR:CURRSOURCE=EXSHARE&amp;","VAR:NATFREQ=ANNUAL&amp;VAR:RFIELD=FINALIZED&amp;VAR:DB_TYPE=&amp;VAR:UNITS=M&amp;window=popup&amp;width=450&amp;height=300&amp;START_MAXIMIZED=FALSE"}</definedName>
    <definedName name="_52__FDSAUDITLINK__" hidden="1">{"fdsup://IBCentral/FAT Viewer?action=UPDATE&amp;creator=factset&amp;DOC_NAME=fat:reuters_annual_source_window.fat&amp;display_string=Audit&amp;DYN_ARGS=TRUE&amp;VAR:ID1=B0NJJ1&amp;VAR:RCODE=DSTT&amp;VAR:SDATE=20051299&amp;VAR:FREQ=Y&amp;VAR:RELITEM=LOCAL&amp;VAR:CURRENCY=&amp;VAR:CURRSOURCE=EXSHARE&amp;","VAR:NATFREQ=ANNUAL&amp;VAR:RFIELD=FINALIZED&amp;VAR:DB_TYPE=&amp;VAR:UNITS=M&amp;window=popup&amp;width=450&amp;height=300&amp;START_MAXIMIZED=FALSE"}</definedName>
    <definedName name="_520CountryOwnership_41_1_1">NA()</definedName>
    <definedName name="_523CountryOwnership2_15_1">NA()</definedName>
    <definedName name="_524CountryOwnership2_40_1">NA()</definedName>
    <definedName name="_525Currency_15_1">NA()</definedName>
    <definedName name="_526Currency_19_1">NA()</definedName>
    <definedName name="_53__FDSAUDITLINK__" localSheetId="6" hidden="1">{"fdsup://IBCentral/FAT Viewer?action=UPDATE&amp;creator=factset&amp;DOC_NAME=fat:reuters_annual_source_window.fat&amp;display_string=Audit&amp;DYN_ARGS=TRUE&amp;VAR:ID1=707624&amp;VAR:RCODE=DSTT&amp;VAR:SDATE=20091299&amp;VAR:FREQ=Y&amp;VAR:RELITEM=LOCAL&amp;VAR:CURRENCY=&amp;VAR:CURRSOURCE=EXSHARE&amp;","VAR:NATFREQ=ANNUAL&amp;VAR:RFIELD=FINALIZED&amp;VAR:DB_TYPE=&amp;VAR:UNITS=M&amp;window=popup&amp;width=450&amp;height=300&amp;START_MAXIMIZED=FALSE"}</definedName>
    <definedName name="_53__FDSAUDITLINK__" localSheetId="4" hidden="1">{"fdsup://IBCentral/FAT Viewer?action=UPDATE&amp;creator=factset&amp;DOC_NAME=fat:reuters_annual_source_window.fat&amp;display_string=Audit&amp;DYN_ARGS=TRUE&amp;VAR:ID1=707624&amp;VAR:RCODE=DSTT&amp;VAR:SDATE=20091299&amp;VAR:FREQ=Y&amp;VAR:RELITEM=LOCAL&amp;VAR:CURRENCY=&amp;VAR:CURRSOURCE=EXSHARE&amp;","VAR:NATFREQ=ANNUAL&amp;VAR:RFIELD=FINALIZED&amp;VAR:DB_TYPE=&amp;VAR:UNITS=M&amp;window=popup&amp;width=450&amp;height=300&amp;START_MAXIMIZED=FALSE"}</definedName>
    <definedName name="_53__FDSAUDITLINK__" localSheetId="5" hidden="1">{"fdsup://IBCentral/FAT Viewer?action=UPDATE&amp;creator=factset&amp;DOC_NAME=fat:reuters_annual_source_window.fat&amp;display_string=Audit&amp;DYN_ARGS=TRUE&amp;VAR:ID1=707624&amp;VAR:RCODE=DSTT&amp;VAR:SDATE=20091299&amp;VAR:FREQ=Y&amp;VAR:RELITEM=LOCAL&amp;VAR:CURRENCY=&amp;VAR:CURRSOURCE=EXSHARE&amp;","VAR:NATFREQ=ANNUAL&amp;VAR:RFIELD=FINALIZED&amp;VAR:DB_TYPE=&amp;VAR:UNITS=M&amp;window=popup&amp;width=450&amp;height=300&amp;START_MAXIMIZED=FALSE"}</definedName>
    <definedName name="_53__FDSAUDITLINK__" hidden="1">{"fdsup://IBCentral/FAT Viewer?action=UPDATE&amp;creator=factset&amp;DOC_NAME=fat:reuters_annual_source_window.fat&amp;display_string=Audit&amp;DYN_ARGS=TRUE&amp;VAR:ID1=707624&amp;VAR:RCODE=DSTT&amp;VAR:SDATE=20091299&amp;VAR:FREQ=Y&amp;VAR:RELITEM=LOCAL&amp;VAR:CURRENCY=&amp;VAR:CURRSOURCE=EXSHARE&amp;","VAR:NATFREQ=ANNUAL&amp;VAR:RFIELD=FINALIZED&amp;VAR:DB_TYPE=&amp;VAR:UNITS=M&amp;window=popup&amp;width=450&amp;height=300&amp;START_MAXIMIZED=FALSE"}</definedName>
    <definedName name="_537Currency_3_1">NA()</definedName>
    <definedName name="_54__FDSAUDITLINK__" localSheetId="6" hidden="1">{"fdsup://IBCentral/FAT Viewer?action=UPDATE&amp;creator=factset&amp;DOC_NAME=fat:reuters_annual_source_window.fat&amp;display_string=Audit&amp;DYN_ARGS=TRUE&amp;VAR:ID1=707624&amp;VAR:RCODE=DSTT&amp;VAR:SDATE=20081299&amp;VAR:FREQ=Y&amp;VAR:RELITEM=LOCAL&amp;VAR:CURRENCY=&amp;VAR:CURRSOURCE=EXSHARE&amp;","VAR:NATFREQ=ANNUAL&amp;VAR:RFIELD=FINALIZED&amp;VAR:DB_TYPE=&amp;VAR:UNITS=M&amp;window=popup&amp;width=450&amp;height=300&amp;START_MAXIMIZED=FALSE"}</definedName>
    <definedName name="_54__FDSAUDITLINK__" localSheetId="4" hidden="1">{"fdsup://IBCentral/FAT Viewer?action=UPDATE&amp;creator=factset&amp;DOC_NAME=fat:reuters_annual_source_window.fat&amp;display_string=Audit&amp;DYN_ARGS=TRUE&amp;VAR:ID1=707624&amp;VAR:RCODE=DSTT&amp;VAR:SDATE=20081299&amp;VAR:FREQ=Y&amp;VAR:RELITEM=LOCAL&amp;VAR:CURRENCY=&amp;VAR:CURRSOURCE=EXSHARE&amp;","VAR:NATFREQ=ANNUAL&amp;VAR:RFIELD=FINALIZED&amp;VAR:DB_TYPE=&amp;VAR:UNITS=M&amp;window=popup&amp;width=450&amp;height=300&amp;START_MAXIMIZED=FALSE"}</definedName>
    <definedName name="_54__FDSAUDITLINK__" localSheetId="5" hidden="1">{"fdsup://IBCentral/FAT Viewer?action=UPDATE&amp;creator=factset&amp;DOC_NAME=fat:reuters_annual_source_window.fat&amp;display_string=Audit&amp;DYN_ARGS=TRUE&amp;VAR:ID1=707624&amp;VAR:RCODE=DSTT&amp;VAR:SDATE=20081299&amp;VAR:FREQ=Y&amp;VAR:RELITEM=LOCAL&amp;VAR:CURRENCY=&amp;VAR:CURRSOURCE=EXSHARE&amp;","VAR:NATFREQ=ANNUAL&amp;VAR:RFIELD=FINALIZED&amp;VAR:DB_TYPE=&amp;VAR:UNITS=M&amp;window=popup&amp;width=450&amp;height=300&amp;START_MAXIMIZED=FALSE"}</definedName>
    <definedName name="_54__FDSAUDITLINK__" hidden="1">{"fdsup://IBCentral/FAT Viewer?action=UPDATE&amp;creator=factset&amp;DOC_NAME=fat:reuters_annual_source_window.fat&amp;display_string=Audit&amp;DYN_ARGS=TRUE&amp;VAR:ID1=707624&amp;VAR:RCODE=DSTT&amp;VAR:SDATE=20081299&amp;VAR:FREQ=Y&amp;VAR:RELITEM=LOCAL&amp;VAR:CURRENCY=&amp;VAR:CURRSOURCE=EXSHARE&amp;","VAR:NATFREQ=ANNUAL&amp;VAR:RFIELD=FINALIZED&amp;VAR:DB_TYPE=&amp;VAR:UNITS=M&amp;window=popup&amp;width=450&amp;height=300&amp;START_MAXIMIZED=FALSE"}</definedName>
    <definedName name="_55__FDSAUDITLINK__" localSheetId="6" hidden="1">{"fdsup://IBCentral/FAT Viewer?action=UPDATE&amp;creator=factset&amp;DOC_NAME=fat:reuters_annual_source_window.fat&amp;display_string=Audit&amp;DYN_ARGS=TRUE&amp;VAR:ID1=707624&amp;VAR:RCODE=DSTT&amp;VAR:SDATE=20071299&amp;VAR:FREQ=Y&amp;VAR:RELITEM=LOCAL&amp;VAR:CURRENCY=&amp;VAR:CURRSOURCE=EXSHARE&amp;","VAR:NATFREQ=ANNUAL&amp;VAR:RFIELD=FINALIZED&amp;VAR:DB_TYPE=&amp;VAR:UNITS=M&amp;window=popup&amp;width=450&amp;height=300&amp;START_MAXIMIZED=FALSE"}</definedName>
    <definedName name="_55__FDSAUDITLINK__" localSheetId="4" hidden="1">{"fdsup://IBCentral/FAT Viewer?action=UPDATE&amp;creator=factset&amp;DOC_NAME=fat:reuters_annual_source_window.fat&amp;display_string=Audit&amp;DYN_ARGS=TRUE&amp;VAR:ID1=707624&amp;VAR:RCODE=DSTT&amp;VAR:SDATE=20071299&amp;VAR:FREQ=Y&amp;VAR:RELITEM=LOCAL&amp;VAR:CURRENCY=&amp;VAR:CURRSOURCE=EXSHARE&amp;","VAR:NATFREQ=ANNUAL&amp;VAR:RFIELD=FINALIZED&amp;VAR:DB_TYPE=&amp;VAR:UNITS=M&amp;window=popup&amp;width=450&amp;height=300&amp;START_MAXIMIZED=FALSE"}</definedName>
    <definedName name="_55__FDSAUDITLINK__" localSheetId="5" hidden="1">{"fdsup://IBCentral/FAT Viewer?action=UPDATE&amp;creator=factset&amp;DOC_NAME=fat:reuters_annual_source_window.fat&amp;display_string=Audit&amp;DYN_ARGS=TRUE&amp;VAR:ID1=707624&amp;VAR:RCODE=DSTT&amp;VAR:SDATE=20071299&amp;VAR:FREQ=Y&amp;VAR:RELITEM=LOCAL&amp;VAR:CURRENCY=&amp;VAR:CURRSOURCE=EXSHARE&amp;","VAR:NATFREQ=ANNUAL&amp;VAR:RFIELD=FINALIZED&amp;VAR:DB_TYPE=&amp;VAR:UNITS=M&amp;window=popup&amp;width=450&amp;height=300&amp;START_MAXIMIZED=FALSE"}</definedName>
    <definedName name="_55__FDSAUDITLINK__" hidden="1">{"fdsup://IBCentral/FAT Viewer?action=UPDATE&amp;creator=factset&amp;DOC_NAME=fat:reuters_annual_source_window.fat&amp;display_string=Audit&amp;DYN_ARGS=TRUE&amp;VAR:ID1=707624&amp;VAR:RCODE=DSTT&amp;VAR:SDATE=20071299&amp;VAR:FREQ=Y&amp;VAR:RELITEM=LOCAL&amp;VAR:CURRENCY=&amp;VAR:CURRSOURCE=EXSHARE&amp;","VAR:NATFREQ=ANNUAL&amp;VAR:RFIELD=FINALIZED&amp;VAR:DB_TYPE=&amp;VAR:UNITS=M&amp;window=popup&amp;width=450&amp;height=300&amp;START_MAXIMIZED=FALSE"}</definedName>
    <definedName name="_557Currency_41_1_1">NA()</definedName>
    <definedName name="_56__FDSAUDITLINK__" localSheetId="6" hidden="1">{"fdsup://IBCentral/FAT Viewer?action=UPDATE&amp;creator=factset&amp;DOC_NAME=fat:reuters_annual_source_window.fat&amp;display_string=Audit&amp;DYN_ARGS=TRUE&amp;VAR:ID1=707624&amp;VAR:RCODE=DSTT&amp;VAR:SDATE=20061299&amp;VAR:FREQ=Y&amp;VAR:RELITEM=LOCAL&amp;VAR:CURRENCY=&amp;VAR:CURRSOURCE=EXSHARE&amp;","VAR:NATFREQ=ANNUAL&amp;VAR:RFIELD=FINALIZED&amp;VAR:DB_TYPE=&amp;VAR:UNITS=M&amp;window=popup&amp;width=450&amp;height=300&amp;START_MAXIMIZED=FALSE"}</definedName>
    <definedName name="_56__FDSAUDITLINK__" localSheetId="4" hidden="1">{"fdsup://IBCentral/FAT Viewer?action=UPDATE&amp;creator=factset&amp;DOC_NAME=fat:reuters_annual_source_window.fat&amp;display_string=Audit&amp;DYN_ARGS=TRUE&amp;VAR:ID1=707624&amp;VAR:RCODE=DSTT&amp;VAR:SDATE=20061299&amp;VAR:FREQ=Y&amp;VAR:RELITEM=LOCAL&amp;VAR:CURRENCY=&amp;VAR:CURRSOURCE=EXSHARE&amp;","VAR:NATFREQ=ANNUAL&amp;VAR:RFIELD=FINALIZED&amp;VAR:DB_TYPE=&amp;VAR:UNITS=M&amp;window=popup&amp;width=450&amp;height=300&amp;START_MAXIMIZED=FALSE"}</definedName>
    <definedName name="_56__FDSAUDITLINK__" localSheetId="5" hidden="1">{"fdsup://IBCentral/FAT Viewer?action=UPDATE&amp;creator=factset&amp;DOC_NAME=fat:reuters_annual_source_window.fat&amp;display_string=Audit&amp;DYN_ARGS=TRUE&amp;VAR:ID1=707624&amp;VAR:RCODE=DSTT&amp;VAR:SDATE=20061299&amp;VAR:FREQ=Y&amp;VAR:RELITEM=LOCAL&amp;VAR:CURRENCY=&amp;VAR:CURRSOURCE=EXSHARE&amp;","VAR:NATFREQ=ANNUAL&amp;VAR:RFIELD=FINALIZED&amp;VAR:DB_TYPE=&amp;VAR:UNITS=M&amp;window=popup&amp;width=450&amp;height=300&amp;START_MAXIMIZED=FALSE"}</definedName>
    <definedName name="_56__FDSAUDITLINK__" hidden="1">{"fdsup://IBCentral/FAT Viewer?action=UPDATE&amp;creator=factset&amp;DOC_NAME=fat:reuters_annual_source_window.fat&amp;display_string=Audit&amp;DYN_ARGS=TRUE&amp;VAR:ID1=707624&amp;VAR:RCODE=DSTT&amp;VAR:SDATE=20061299&amp;VAR:FREQ=Y&amp;VAR:RELITEM=LOCAL&amp;VAR:CURRENCY=&amp;VAR:CURRSOURCE=EXSHARE&amp;","VAR:NATFREQ=ANNUAL&amp;VAR:RFIELD=FINALIZED&amp;VAR:DB_TYPE=&amp;VAR:UNITS=M&amp;window=popup&amp;width=450&amp;height=300&amp;START_MAXIMIZED=FALSE"}</definedName>
    <definedName name="_560currency2_15_1">NA()</definedName>
    <definedName name="_561currency2_40_1">NA()</definedName>
    <definedName name="_562D._15_1">NA()</definedName>
    <definedName name="_563D._19_1">NA()</definedName>
    <definedName name="_57__FDSAUDITLINK__" localSheetId="6" hidden="1">{"fdsup://IBCentral/FAT Viewer?action=UPDATE&amp;creator=factset&amp;DOC_NAME=fat:reuters_annual_source_window.fat&amp;display_string=Audit&amp;DYN_ARGS=TRUE&amp;VAR:ID1=707624&amp;VAR:RCODE=DSTT&amp;VAR:SDATE=20051299&amp;VAR:FREQ=Y&amp;VAR:RELITEM=LOCAL&amp;VAR:CURRENCY=&amp;VAR:CURRSOURCE=EXSHARE&amp;","VAR:NATFREQ=ANNUAL&amp;VAR:RFIELD=FINALIZED&amp;VAR:DB_TYPE=&amp;VAR:UNITS=M&amp;window=popup&amp;width=450&amp;height=300&amp;START_MAXIMIZED=FALSE"}</definedName>
    <definedName name="_57__FDSAUDITLINK__" localSheetId="4" hidden="1">{"fdsup://IBCentral/FAT Viewer?action=UPDATE&amp;creator=factset&amp;DOC_NAME=fat:reuters_annual_source_window.fat&amp;display_string=Audit&amp;DYN_ARGS=TRUE&amp;VAR:ID1=707624&amp;VAR:RCODE=DSTT&amp;VAR:SDATE=20051299&amp;VAR:FREQ=Y&amp;VAR:RELITEM=LOCAL&amp;VAR:CURRENCY=&amp;VAR:CURRSOURCE=EXSHARE&amp;","VAR:NATFREQ=ANNUAL&amp;VAR:RFIELD=FINALIZED&amp;VAR:DB_TYPE=&amp;VAR:UNITS=M&amp;window=popup&amp;width=450&amp;height=300&amp;START_MAXIMIZED=FALSE"}</definedName>
    <definedName name="_57__FDSAUDITLINK__" localSheetId="5" hidden="1">{"fdsup://IBCentral/FAT Viewer?action=UPDATE&amp;creator=factset&amp;DOC_NAME=fat:reuters_annual_source_window.fat&amp;display_string=Audit&amp;DYN_ARGS=TRUE&amp;VAR:ID1=707624&amp;VAR:RCODE=DSTT&amp;VAR:SDATE=20051299&amp;VAR:FREQ=Y&amp;VAR:RELITEM=LOCAL&amp;VAR:CURRENCY=&amp;VAR:CURRSOURCE=EXSHARE&amp;","VAR:NATFREQ=ANNUAL&amp;VAR:RFIELD=FINALIZED&amp;VAR:DB_TYPE=&amp;VAR:UNITS=M&amp;window=popup&amp;width=450&amp;height=300&amp;START_MAXIMIZED=FALSE"}</definedName>
    <definedName name="_57__FDSAUDITLINK__" hidden="1">{"fdsup://IBCentral/FAT Viewer?action=UPDATE&amp;creator=factset&amp;DOC_NAME=fat:reuters_annual_source_window.fat&amp;display_string=Audit&amp;DYN_ARGS=TRUE&amp;VAR:ID1=707624&amp;VAR:RCODE=DSTT&amp;VAR:SDATE=20051299&amp;VAR:FREQ=Y&amp;VAR:RELITEM=LOCAL&amp;VAR:CURRENCY=&amp;VAR:CURRSOURCE=EXSHARE&amp;","VAR:NATFREQ=ANNUAL&amp;VAR:RFIELD=FINALIZED&amp;VAR:DB_TYPE=&amp;VAR:UNITS=M&amp;window=popup&amp;width=450&amp;height=300&amp;START_MAXIMIZED=FALSE"}</definedName>
    <definedName name="_574D._3_1">NA()</definedName>
    <definedName name="_58__FDSAUDITLINK__" localSheetId="6" hidden="1">{"fdsup://IBCentral/FAT Viewer?action=UPDATE&amp;creator=factset&amp;DOC_NAME=fat:reuters_annual_source_window.fat&amp;display_string=Audit&amp;DYN_ARGS=TRUE&amp;VAR:ID1=550507&amp;VAR:RCODE=DSTT&amp;VAR:SDATE=20091299&amp;VAR:FREQ=Y&amp;VAR:RELITEM=LOCAL&amp;VAR:CURRENCY=&amp;VAR:CURRSOURCE=EXSHARE&amp;","VAR:NATFREQ=ANNUAL&amp;VAR:RFIELD=FINALIZED&amp;VAR:DB_TYPE=&amp;VAR:UNITS=M&amp;window=popup&amp;width=450&amp;height=300&amp;START_MAXIMIZED=FALSE"}</definedName>
    <definedName name="_58__FDSAUDITLINK__" localSheetId="4" hidden="1">{"fdsup://IBCentral/FAT Viewer?action=UPDATE&amp;creator=factset&amp;DOC_NAME=fat:reuters_annual_source_window.fat&amp;display_string=Audit&amp;DYN_ARGS=TRUE&amp;VAR:ID1=550507&amp;VAR:RCODE=DSTT&amp;VAR:SDATE=20091299&amp;VAR:FREQ=Y&amp;VAR:RELITEM=LOCAL&amp;VAR:CURRENCY=&amp;VAR:CURRSOURCE=EXSHARE&amp;","VAR:NATFREQ=ANNUAL&amp;VAR:RFIELD=FINALIZED&amp;VAR:DB_TYPE=&amp;VAR:UNITS=M&amp;window=popup&amp;width=450&amp;height=300&amp;START_MAXIMIZED=FALSE"}</definedName>
    <definedName name="_58__FDSAUDITLINK__" localSheetId="5" hidden="1">{"fdsup://IBCentral/FAT Viewer?action=UPDATE&amp;creator=factset&amp;DOC_NAME=fat:reuters_annual_source_window.fat&amp;display_string=Audit&amp;DYN_ARGS=TRUE&amp;VAR:ID1=550507&amp;VAR:RCODE=DSTT&amp;VAR:SDATE=20091299&amp;VAR:FREQ=Y&amp;VAR:RELITEM=LOCAL&amp;VAR:CURRENCY=&amp;VAR:CURRSOURCE=EXSHARE&amp;","VAR:NATFREQ=ANNUAL&amp;VAR:RFIELD=FINALIZED&amp;VAR:DB_TYPE=&amp;VAR:UNITS=M&amp;window=popup&amp;width=450&amp;height=300&amp;START_MAXIMIZED=FALSE"}</definedName>
    <definedName name="_58__FDSAUDITLINK__" hidden="1">{"fdsup://IBCentral/FAT Viewer?action=UPDATE&amp;creator=factset&amp;DOC_NAME=fat:reuters_annual_source_window.fat&amp;display_string=Audit&amp;DYN_ARGS=TRUE&amp;VAR:ID1=550507&amp;VAR:RCODE=DSTT&amp;VAR:SDATE=20091299&amp;VAR:FREQ=Y&amp;VAR:RELITEM=LOCAL&amp;VAR:CURRENCY=&amp;VAR:CURRSOURCE=EXSHARE&amp;","VAR:NATFREQ=ANNUAL&amp;VAR:RFIELD=FINALIZED&amp;VAR:DB_TYPE=&amp;VAR:UNITS=M&amp;window=popup&amp;width=450&amp;height=300&amp;START_MAXIMIZED=FALSE"}</definedName>
    <definedName name="_59__FDSAUDITLINK__" localSheetId="6" hidden="1">{"fdsup://IBCentral/FAT Viewer?action=UPDATE&amp;creator=factset&amp;DOC_NAME=fat:reuters_annual_source_window.fat&amp;display_string=Audit&amp;DYN_ARGS=TRUE&amp;VAR:ID1=550507&amp;VAR:RCODE=DSTT&amp;VAR:SDATE=20081299&amp;VAR:FREQ=Y&amp;VAR:RELITEM=LOCAL&amp;VAR:CURRENCY=&amp;VAR:CURRSOURCE=EXSHARE&amp;","VAR:NATFREQ=ANNUAL&amp;VAR:RFIELD=FINALIZED&amp;VAR:DB_TYPE=&amp;VAR:UNITS=M&amp;window=popup&amp;width=450&amp;height=300&amp;START_MAXIMIZED=FALSE"}</definedName>
    <definedName name="_59__FDSAUDITLINK__" localSheetId="4" hidden="1">{"fdsup://IBCentral/FAT Viewer?action=UPDATE&amp;creator=factset&amp;DOC_NAME=fat:reuters_annual_source_window.fat&amp;display_string=Audit&amp;DYN_ARGS=TRUE&amp;VAR:ID1=550507&amp;VAR:RCODE=DSTT&amp;VAR:SDATE=20081299&amp;VAR:FREQ=Y&amp;VAR:RELITEM=LOCAL&amp;VAR:CURRENCY=&amp;VAR:CURRSOURCE=EXSHARE&amp;","VAR:NATFREQ=ANNUAL&amp;VAR:RFIELD=FINALIZED&amp;VAR:DB_TYPE=&amp;VAR:UNITS=M&amp;window=popup&amp;width=450&amp;height=300&amp;START_MAXIMIZED=FALSE"}</definedName>
    <definedName name="_59__FDSAUDITLINK__" localSheetId="5" hidden="1">{"fdsup://IBCentral/FAT Viewer?action=UPDATE&amp;creator=factset&amp;DOC_NAME=fat:reuters_annual_source_window.fat&amp;display_string=Audit&amp;DYN_ARGS=TRUE&amp;VAR:ID1=550507&amp;VAR:RCODE=DSTT&amp;VAR:SDATE=20081299&amp;VAR:FREQ=Y&amp;VAR:RELITEM=LOCAL&amp;VAR:CURRENCY=&amp;VAR:CURRSOURCE=EXSHARE&amp;","VAR:NATFREQ=ANNUAL&amp;VAR:RFIELD=FINALIZED&amp;VAR:DB_TYPE=&amp;VAR:UNITS=M&amp;window=popup&amp;width=450&amp;height=300&amp;START_MAXIMIZED=FALSE"}</definedName>
    <definedName name="_59__FDSAUDITLINK__" hidden="1">{"fdsup://IBCentral/FAT Viewer?action=UPDATE&amp;creator=factset&amp;DOC_NAME=fat:reuters_annual_source_window.fat&amp;display_string=Audit&amp;DYN_ARGS=TRUE&amp;VAR:ID1=550507&amp;VAR:RCODE=DSTT&amp;VAR:SDATE=20081299&amp;VAR:FREQ=Y&amp;VAR:RELITEM=LOCAL&amp;VAR:CURRENCY=&amp;VAR:CURRSOURCE=EXSHARE&amp;","VAR:NATFREQ=ANNUAL&amp;VAR:RFIELD=FINALIZED&amp;VAR:DB_TYPE=&amp;VAR:UNITS=M&amp;window=popup&amp;width=450&amp;height=300&amp;START_MAXIMIZED=FALSE"}</definedName>
    <definedName name="_594D._41_1_1">NA()</definedName>
    <definedName name="_597DailyAverage3_15_1">NA()</definedName>
    <definedName name="_598DailyAverage3_40_1">NA()</definedName>
    <definedName name="_599DATAY_3_1">NA()</definedName>
    <definedName name="_6__123Graph_AGROWTH_9" hidden="1">#REF!</definedName>
    <definedName name="_6__123Graph_ASS6_A" hidden="1">#REF!</definedName>
    <definedName name="_6__123Graph_BGROWTH_9" hidden="1">#REF!</definedName>
    <definedName name="_6__123Graph_BCHART_5" hidden="1">#REF!</definedName>
    <definedName name="_6__FDSAUDITLINK__" localSheetId="6" hidden="1">{"fdsup://IBCentral/FAT Viewer?action=UPDATE&amp;creator=factset&amp;DOC_NAME=fat:reuters_annual_source_window.fat&amp;display_string=Audit&amp;DYN_ARGS=TRUE&amp;VAR:ID1=738048&amp;VAR:RCODE=DSTT&amp;VAR:SDATE=20051299&amp;VAR:FREQ=Y&amp;VAR:RELITEM=LOCAL&amp;VAR:CURRENCY=&amp;VAR:CURRSOURCE=EXSHARE&amp;","VAR:NATFREQ=ANNUAL&amp;VAR:RFIELD=FINALIZED&amp;VAR:DB_TYPE=&amp;VAR:UNITS=M&amp;window=popup&amp;width=450&amp;height=300&amp;START_MAXIMIZED=FALSE"}</definedName>
    <definedName name="_6__FDSAUDITLINK__" localSheetId="4" hidden="1">{"fdsup://IBCentral/FAT Viewer?action=UPDATE&amp;creator=factset&amp;DOC_NAME=fat:reuters_annual_source_window.fat&amp;display_string=Audit&amp;DYN_ARGS=TRUE&amp;VAR:ID1=738048&amp;VAR:RCODE=DSTT&amp;VAR:SDATE=20051299&amp;VAR:FREQ=Y&amp;VAR:RELITEM=LOCAL&amp;VAR:CURRENCY=&amp;VAR:CURRSOURCE=EXSHARE&amp;","VAR:NATFREQ=ANNUAL&amp;VAR:RFIELD=FINALIZED&amp;VAR:DB_TYPE=&amp;VAR:UNITS=M&amp;window=popup&amp;width=450&amp;height=300&amp;START_MAXIMIZED=FALSE"}</definedName>
    <definedName name="_6__FDSAUDITLINK__" localSheetId="5" hidden="1">{"fdsup://IBCentral/FAT Viewer?action=UPDATE&amp;creator=factset&amp;DOC_NAME=fat:reuters_annual_source_window.fat&amp;display_string=Audit&amp;DYN_ARGS=TRUE&amp;VAR:ID1=738048&amp;VAR:RCODE=DSTT&amp;VAR:SDATE=20051299&amp;VAR:FREQ=Y&amp;VAR:RELITEM=LOCAL&amp;VAR:CURRENCY=&amp;VAR:CURRSOURCE=EXSHARE&amp;","VAR:NATFREQ=ANNUAL&amp;VAR:RFIELD=FINALIZED&amp;VAR:DB_TYPE=&amp;VAR:UNITS=M&amp;window=popup&amp;width=450&amp;height=300&amp;START_MAXIMIZED=FALSE"}</definedName>
    <definedName name="_6__FDSAUDITLINK__" hidden="1">{"fdsup://IBCentral/FAT Viewer?action=UPDATE&amp;creator=factset&amp;DOC_NAME=fat:reuters_annual_source_window.fat&amp;display_string=Audit&amp;DYN_ARGS=TRUE&amp;VAR:ID1=738048&amp;VAR:RCODE=DSTT&amp;VAR:SDATE=20051299&amp;VAR:FREQ=Y&amp;VAR:RELITEM=LOCAL&amp;VAR:CURRENCY=&amp;VAR:CURRSOURCE=EXSHARE&amp;","VAR:NATFREQ=ANNUAL&amp;VAR:RFIELD=FINALIZED&amp;VAR:DB_TYPE=&amp;VAR:UNITS=M&amp;window=popup&amp;width=450&amp;height=300&amp;START_MAXIMIZED=FALSE"}</definedName>
    <definedName name="_60__FDSAUDITLINK__" localSheetId="6" hidden="1">{"fdsup://IBCentral/FAT Viewer?action=UPDATE&amp;creator=factset&amp;DOC_NAME=fat:reuters_annual_source_window.fat&amp;display_string=Audit&amp;DYN_ARGS=TRUE&amp;VAR:ID1=550507&amp;VAR:RCODE=DSTT&amp;VAR:SDATE=20071299&amp;VAR:FREQ=Y&amp;VAR:RELITEM=LOCAL&amp;VAR:CURRENCY=&amp;VAR:CURRSOURCE=EXSHARE&amp;","VAR:NATFREQ=ANNUAL&amp;VAR:RFIELD=FINALIZED&amp;VAR:DB_TYPE=&amp;VAR:UNITS=M&amp;window=popup&amp;width=450&amp;height=300&amp;START_MAXIMIZED=FALSE"}</definedName>
    <definedName name="_60__FDSAUDITLINK__" localSheetId="4" hidden="1">{"fdsup://IBCentral/FAT Viewer?action=UPDATE&amp;creator=factset&amp;DOC_NAME=fat:reuters_annual_source_window.fat&amp;display_string=Audit&amp;DYN_ARGS=TRUE&amp;VAR:ID1=550507&amp;VAR:RCODE=DSTT&amp;VAR:SDATE=20071299&amp;VAR:FREQ=Y&amp;VAR:RELITEM=LOCAL&amp;VAR:CURRENCY=&amp;VAR:CURRSOURCE=EXSHARE&amp;","VAR:NATFREQ=ANNUAL&amp;VAR:RFIELD=FINALIZED&amp;VAR:DB_TYPE=&amp;VAR:UNITS=M&amp;window=popup&amp;width=450&amp;height=300&amp;START_MAXIMIZED=FALSE"}</definedName>
    <definedName name="_60__FDSAUDITLINK__" localSheetId="5" hidden="1">{"fdsup://IBCentral/FAT Viewer?action=UPDATE&amp;creator=factset&amp;DOC_NAME=fat:reuters_annual_source_window.fat&amp;display_string=Audit&amp;DYN_ARGS=TRUE&amp;VAR:ID1=550507&amp;VAR:RCODE=DSTT&amp;VAR:SDATE=20071299&amp;VAR:FREQ=Y&amp;VAR:RELITEM=LOCAL&amp;VAR:CURRENCY=&amp;VAR:CURRSOURCE=EXSHARE&amp;","VAR:NATFREQ=ANNUAL&amp;VAR:RFIELD=FINALIZED&amp;VAR:DB_TYPE=&amp;VAR:UNITS=M&amp;window=popup&amp;width=450&amp;height=300&amp;START_MAXIMIZED=FALSE"}</definedName>
    <definedName name="_60__FDSAUDITLINK__" hidden="1">{"fdsup://IBCentral/FAT Viewer?action=UPDATE&amp;creator=factset&amp;DOC_NAME=fat:reuters_annual_source_window.fat&amp;display_string=Audit&amp;DYN_ARGS=TRUE&amp;VAR:ID1=550507&amp;VAR:RCODE=DSTT&amp;VAR:SDATE=20071299&amp;VAR:FREQ=Y&amp;VAR:RELITEM=LOCAL&amp;VAR:CURRENCY=&amp;VAR:CURRSOURCE=EXSHARE&amp;","VAR:NATFREQ=ANNUAL&amp;VAR:RFIELD=FINALIZED&amp;VAR:DB_TYPE=&amp;VAR:UNITS=M&amp;window=popup&amp;width=450&amp;height=300&amp;START_MAXIMIZED=FALSE"}</definedName>
    <definedName name="_600DFFGHJ87_15_1">NA()</definedName>
    <definedName name="_601DFFGHJ87_40_1">NA()</definedName>
    <definedName name="_602E._15_1">NA()</definedName>
    <definedName name="_603E._19_1">NA()</definedName>
    <definedName name="_61__FDSAUDITLINK__" localSheetId="6" hidden="1">{"fdsup://IBCentral/FAT Viewer?action=UPDATE&amp;creator=factset&amp;DOC_NAME=fat:reuters_annual_source_window.fat&amp;display_string=Audit&amp;DYN_ARGS=TRUE&amp;VAR:ID1=550507&amp;VAR:RCODE=DSTT&amp;VAR:SDATE=20061299&amp;VAR:FREQ=Y&amp;VAR:RELITEM=LOCAL&amp;VAR:CURRENCY=&amp;VAR:CURRSOURCE=EXSHARE&amp;","VAR:NATFREQ=ANNUAL&amp;VAR:RFIELD=FINALIZED&amp;VAR:DB_TYPE=&amp;VAR:UNITS=M&amp;window=popup&amp;width=450&amp;height=300&amp;START_MAXIMIZED=FALSE"}</definedName>
    <definedName name="_61__FDSAUDITLINK__" localSheetId="4" hidden="1">{"fdsup://IBCentral/FAT Viewer?action=UPDATE&amp;creator=factset&amp;DOC_NAME=fat:reuters_annual_source_window.fat&amp;display_string=Audit&amp;DYN_ARGS=TRUE&amp;VAR:ID1=550507&amp;VAR:RCODE=DSTT&amp;VAR:SDATE=20061299&amp;VAR:FREQ=Y&amp;VAR:RELITEM=LOCAL&amp;VAR:CURRENCY=&amp;VAR:CURRSOURCE=EXSHARE&amp;","VAR:NATFREQ=ANNUAL&amp;VAR:RFIELD=FINALIZED&amp;VAR:DB_TYPE=&amp;VAR:UNITS=M&amp;window=popup&amp;width=450&amp;height=300&amp;START_MAXIMIZED=FALSE"}</definedName>
    <definedName name="_61__FDSAUDITLINK__" localSheetId="5" hidden="1">{"fdsup://IBCentral/FAT Viewer?action=UPDATE&amp;creator=factset&amp;DOC_NAME=fat:reuters_annual_source_window.fat&amp;display_string=Audit&amp;DYN_ARGS=TRUE&amp;VAR:ID1=550507&amp;VAR:RCODE=DSTT&amp;VAR:SDATE=20061299&amp;VAR:FREQ=Y&amp;VAR:RELITEM=LOCAL&amp;VAR:CURRENCY=&amp;VAR:CURRSOURCE=EXSHARE&amp;","VAR:NATFREQ=ANNUAL&amp;VAR:RFIELD=FINALIZED&amp;VAR:DB_TYPE=&amp;VAR:UNITS=M&amp;window=popup&amp;width=450&amp;height=300&amp;START_MAXIMIZED=FALSE"}</definedName>
    <definedName name="_61__FDSAUDITLINK__" hidden="1">{"fdsup://IBCentral/FAT Viewer?action=UPDATE&amp;creator=factset&amp;DOC_NAME=fat:reuters_annual_source_window.fat&amp;display_string=Audit&amp;DYN_ARGS=TRUE&amp;VAR:ID1=550507&amp;VAR:RCODE=DSTT&amp;VAR:SDATE=20061299&amp;VAR:FREQ=Y&amp;VAR:RELITEM=LOCAL&amp;VAR:CURRENCY=&amp;VAR:CURRSOURCE=EXSHARE&amp;","VAR:NATFREQ=ANNUAL&amp;VAR:RFIELD=FINALIZED&amp;VAR:DB_TYPE=&amp;VAR:UNITS=M&amp;window=popup&amp;width=450&amp;height=300&amp;START_MAXIMIZED=FALSE"}</definedName>
    <definedName name="_614E._3_1">NA()</definedName>
    <definedName name="_62__FDSAUDITLINK__" localSheetId="6" hidden="1">{"fdsup://IBCentral/FAT Viewer?action=UPDATE&amp;creator=factset&amp;DOC_NAME=fat:reuters_annual_source_window.fat&amp;display_string=Audit&amp;DYN_ARGS=TRUE&amp;VAR:ID1=550507&amp;VAR:RCODE=DSTT&amp;VAR:SDATE=20051299&amp;VAR:FREQ=Y&amp;VAR:RELITEM=LOCAL&amp;VAR:CURRENCY=&amp;VAR:CURRSOURCE=EXSHARE&amp;","VAR:NATFREQ=ANNUAL&amp;VAR:RFIELD=FINALIZED&amp;VAR:DB_TYPE=&amp;VAR:UNITS=M&amp;window=popup&amp;width=450&amp;height=300&amp;START_MAXIMIZED=FALSE"}</definedName>
    <definedName name="_62__FDSAUDITLINK__" localSheetId="4" hidden="1">{"fdsup://IBCentral/FAT Viewer?action=UPDATE&amp;creator=factset&amp;DOC_NAME=fat:reuters_annual_source_window.fat&amp;display_string=Audit&amp;DYN_ARGS=TRUE&amp;VAR:ID1=550507&amp;VAR:RCODE=DSTT&amp;VAR:SDATE=20051299&amp;VAR:FREQ=Y&amp;VAR:RELITEM=LOCAL&amp;VAR:CURRENCY=&amp;VAR:CURRSOURCE=EXSHARE&amp;","VAR:NATFREQ=ANNUAL&amp;VAR:RFIELD=FINALIZED&amp;VAR:DB_TYPE=&amp;VAR:UNITS=M&amp;window=popup&amp;width=450&amp;height=300&amp;START_MAXIMIZED=FALSE"}</definedName>
    <definedName name="_62__FDSAUDITLINK__" localSheetId="5" hidden="1">{"fdsup://IBCentral/FAT Viewer?action=UPDATE&amp;creator=factset&amp;DOC_NAME=fat:reuters_annual_source_window.fat&amp;display_string=Audit&amp;DYN_ARGS=TRUE&amp;VAR:ID1=550507&amp;VAR:RCODE=DSTT&amp;VAR:SDATE=20051299&amp;VAR:FREQ=Y&amp;VAR:RELITEM=LOCAL&amp;VAR:CURRENCY=&amp;VAR:CURRSOURCE=EXSHARE&amp;","VAR:NATFREQ=ANNUAL&amp;VAR:RFIELD=FINALIZED&amp;VAR:DB_TYPE=&amp;VAR:UNITS=M&amp;window=popup&amp;width=450&amp;height=300&amp;START_MAXIMIZED=FALSE"}</definedName>
    <definedName name="_62__FDSAUDITLINK__" hidden="1">{"fdsup://IBCentral/FAT Viewer?action=UPDATE&amp;creator=factset&amp;DOC_NAME=fat:reuters_annual_source_window.fat&amp;display_string=Audit&amp;DYN_ARGS=TRUE&amp;VAR:ID1=550507&amp;VAR:RCODE=DSTT&amp;VAR:SDATE=20051299&amp;VAR:FREQ=Y&amp;VAR:RELITEM=LOCAL&amp;VAR:CURRENCY=&amp;VAR:CURRSOURCE=EXSHARE&amp;","VAR:NATFREQ=ANNUAL&amp;VAR:RFIELD=FINALIZED&amp;VAR:DB_TYPE=&amp;VAR:UNITS=M&amp;window=popup&amp;width=450&amp;height=300&amp;START_MAXIMIZED=FALSE"}</definedName>
    <definedName name="_62B._3_1">NA()</definedName>
    <definedName name="_63__FDSAUDITLINK__" localSheetId="6"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63__FDSAUDITLINK__" localSheetId="4"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63__FDSAUDITLINK__" localSheetId="5"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63__FDSAUDITLINK__"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634E._41_1_1">NA()</definedName>
    <definedName name="_64__FDSAUDITLINK__" localSheetId="6"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64__FDSAUDITLINK__" localSheetId="4"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64__FDSAUDITLINK__" localSheetId="5"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64__FDSAUDITLINK__"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640EquityIntRate_25_1">NA()</definedName>
    <definedName name="_641EquityIntRate_26_1">NA()</definedName>
    <definedName name="_642EquityIntRate_27_1">NA()</definedName>
    <definedName name="_643EquityIntRate_28_1">NA()</definedName>
    <definedName name="_644EquityIntRate_29_1">NA()</definedName>
    <definedName name="_645EquityIntRate_30_1">NA()</definedName>
    <definedName name="_646EquityIntRate_31_1">NA()</definedName>
    <definedName name="_647EquityIntRate_32_1">NA()</definedName>
    <definedName name="_649EquityIntRate_33_1_1">NA()</definedName>
    <definedName name="_65__FDSAUDITLINK__" localSheetId="6"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65__FDSAUDITLINK__" localSheetId="4"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65__FDSAUDITLINK__" localSheetId="5"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65__FDSAUDITLINK__"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651EquityIntRate_34_1_1">NA()</definedName>
    <definedName name="_653EquityIntRate_35_1_1">NA()</definedName>
    <definedName name="_655EquityIntRate_36_1_1">NA()</definedName>
    <definedName name="_657EquityIntRate_37_1_1">NA()</definedName>
    <definedName name="_659EquityIntRate_38_1_1">NA()</definedName>
    <definedName name="_66__FDSAUDITLINK__" localSheetId="6"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66__FDSAUDITLINK__" localSheetId="4"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66__FDSAUDITLINK__" localSheetId="5"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66__FDSAUDITLINK__"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661EquityIntRate_4_1">NA()</definedName>
    <definedName name="_662EquityIntRate_5_1">NA()</definedName>
    <definedName name="_663ExchangeRate_15_1">NA()</definedName>
    <definedName name="_664ExchangeRate_19_1">NA()</definedName>
    <definedName name="_67__FDSAUDITLINK__" localSheetId="6"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67__FDSAUDITLINK__" localSheetId="4"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67__FDSAUDITLINK__" localSheetId="5"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67__FDSAUDITLINK__"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675ExchangeRate_3_1">NA()</definedName>
    <definedName name="_68__FDSAUDITLINK__" localSheetId="6"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68__FDSAUDITLINK__" localSheetId="4"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68__FDSAUDITLINK__" localSheetId="5"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68__FDSAUDITLINK__"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69__FDSAUDITLINK__" localSheetId="6"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69__FDSAUDITLINK__" localSheetId="4"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69__FDSAUDITLINK__" localSheetId="5"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69__FDSAUDITLINK__"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695ExchangeRate_41_1_1">NA()</definedName>
    <definedName name="_698F._15_1">NA()</definedName>
    <definedName name="_699F._19_1">NA()</definedName>
    <definedName name="_7__123Graph_BINVAR_A" hidden="1">#REF!</definedName>
    <definedName name="_7__123Graph_XCHART_1" hidden="1">#REF!</definedName>
    <definedName name="_7__FDSAUDITLINK__" localSheetId="6"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7__FDSAUDITLINK__" localSheetId="4"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7__FDSAUDITLINK__" localSheetId="5"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7__FDSAUDITLINK__"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70__FDSAUDITLINK__" localSheetId="6"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70__FDSAUDITLINK__" localSheetId="4"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70__FDSAUDITLINK__" localSheetId="5"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70__FDSAUDITLINK__"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71__FDSAUDITLINK__" localSheetId="6" hidden="1">{"fdsup://IBCentral/FAT Viewer?action=UPDATE&amp;creator=factset&amp;DOC_NAME=fat:reuters_annual_source_window.fat&amp;display_string=Audit&amp;DYN_ARGS=TRUE&amp;VAR:ID1=317430&amp;VAR:RCODE=DSTT&amp;VAR:SDATE=20060399&amp;VAR:FREQ=Y&amp;VAR:RELITEM=EUR&amp;VAR:CURRENCY=&amp;VAR:CURRSOURCE=EXSHARE&amp;VA","R:NATFREQ=ANNUAL&amp;VAR:RFIELD=FINALIZED&amp;VAR:DB_TYPE=&amp;VAR:UNITS=M&amp;window=popup&amp;width=450&amp;height=300&amp;START_MAXIMIZED=FALSE"}</definedName>
    <definedName name="_71__FDSAUDITLINK__" localSheetId="4" hidden="1">{"fdsup://IBCentral/FAT Viewer?action=UPDATE&amp;creator=factset&amp;DOC_NAME=fat:reuters_annual_source_window.fat&amp;display_string=Audit&amp;DYN_ARGS=TRUE&amp;VAR:ID1=317430&amp;VAR:RCODE=DSTT&amp;VAR:SDATE=20060399&amp;VAR:FREQ=Y&amp;VAR:RELITEM=EUR&amp;VAR:CURRENCY=&amp;VAR:CURRSOURCE=EXSHARE&amp;VA","R:NATFREQ=ANNUAL&amp;VAR:RFIELD=FINALIZED&amp;VAR:DB_TYPE=&amp;VAR:UNITS=M&amp;window=popup&amp;width=450&amp;height=300&amp;START_MAXIMIZED=FALSE"}</definedName>
    <definedName name="_71__FDSAUDITLINK__" localSheetId="5" hidden="1">{"fdsup://IBCentral/FAT Viewer?action=UPDATE&amp;creator=factset&amp;DOC_NAME=fat:reuters_annual_source_window.fat&amp;display_string=Audit&amp;DYN_ARGS=TRUE&amp;VAR:ID1=317430&amp;VAR:RCODE=DSTT&amp;VAR:SDATE=20060399&amp;VAR:FREQ=Y&amp;VAR:RELITEM=EUR&amp;VAR:CURRENCY=&amp;VAR:CURRSOURCE=EXSHARE&amp;VA","R:NATFREQ=ANNUAL&amp;VAR:RFIELD=FINALIZED&amp;VAR:DB_TYPE=&amp;VAR:UNITS=M&amp;window=popup&amp;width=450&amp;height=300&amp;START_MAXIMIZED=FALSE"}</definedName>
    <definedName name="_71__FDSAUDITLINK__" hidden="1">{"fdsup://IBCentral/FAT Viewer?action=UPDATE&amp;creator=factset&amp;DOC_NAME=fat:reuters_annual_source_window.fat&amp;display_string=Audit&amp;DYN_ARGS=TRUE&amp;VAR:ID1=317430&amp;VAR:RCODE=DSTT&amp;VAR:SDATE=20060399&amp;VAR:FREQ=Y&amp;VAR:RELITEM=EUR&amp;VAR:CURRENCY=&amp;VAR:CURRSOURCE=EXSHARE&amp;VA","R:NATFREQ=ANNUAL&amp;VAR:RFIELD=FINALIZED&amp;VAR:DB_TYPE=&amp;VAR:UNITS=M&amp;window=popup&amp;width=450&amp;height=300&amp;START_MAXIMIZED=FALSE"}</definedName>
    <definedName name="_710F._3_1">NA()</definedName>
    <definedName name="_72__FDSAUDITLINK__" localSheetId="6" hidden="1">{"fdsup://IBCentral/FAT Viewer?action=UPDATE&amp;creator=factset&amp;DOC_NAME=fat:reuters_annual_source_window.fat&amp;display_string=Audit&amp;DYN_ARGS=TRUE&amp;VAR:ID1=317430&amp;VAR:RCODE=DSTT&amp;VAR:SDATE=20100399&amp;VAR:FREQ=Y&amp;VAR:RELITEM=GBP&amp;VAR:CURRENCY=&amp;VAR:CURRSOURCE=EXSHARE&amp;VA","R:NATFREQ=ANNUAL&amp;VAR:RFIELD=FINALIZED&amp;VAR:DB_TYPE=&amp;VAR:UNITS=M&amp;window=popup&amp;width=450&amp;height=300&amp;START_MAXIMIZED=FALSE"}</definedName>
    <definedName name="_72__FDSAUDITLINK__" localSheetId="4" hidden="1">{"fdsup://IBCentral/FAT Viewer?action=UPDATE&amp;creator=factset&amp;DOC_NAME=fat:reuters_annual_source_window.fat&amp;display_string=Audit&amp;DYN_ARGS=TRUE&amp;VAR:ID1=317430&amp;VAR:RCODE=DSTT&amp;VAR:SDATE=20100399&amp;VAR:FREQ=Y&amp;VAR:RELITEM=GBP&amp;VAR:CURRENCY=&amp;VAR:CURRSOURCE=EXSHARE&amp;VA","R:NATFREQ=ANNUAL&amp;VAR:RFIELD=FINALIZED&amp;VAR:DB_TYPE=&amp;VAR:UNITS=M&amp;window=popup&amp;width=450&amp;height=300&amp;START_MAXIMIZED=FALSE"}</definedName>
    <definedName name="_72__FDSAUDITLINK__" localSheetId="5" hidden="1">{"fdsup://IBCentral/FAT Viewer?action=UPDATE&amp;creator=factset&amp;DOC_NAME=fat:reuters_annual_source_window.fat&amp;display_string=Audit&amp;DYN_ARGS=TRUE&amp;VAR:ID1=317430&amp;VAR:RCODE=DSTT&amp;VAR:SDATE=20100399&amp;VAR:FREQ=Y&amp;VAR:RELITEM=GBP&amp;VAR:CURRENCY=&amp;VAR:CURRSOURCE=EXSHARE&amp;VA","R:NATFREQ=ANNUAL&amp;VAR:RFIELD=FINALIZED&amp;VAR:DB_TYPE=&amp;VAR:UNITS=M&amp;window=popup&amp;width=450&amp;height=300&amp;START_MAXIMIZED=FALSE"}</definedName>
    <definedName name="_72__FDSAUDITLINK__" hidden="1">{"fdsup://IBCentral/FAT Viewer?action=UPDATE&amp;creator=factset&amp;DOC_NAME=fat:reuters_annual_source_window.fat&amp;display_string=Audit&amp;DYN_ARGS=TRUE&amp;VAR:ID1=317430&amp;VAR:RCODE=DSTT&amp;VAR:SDATE=20100399&amp;VAR:FREQ=Y&amp;VAR:RELITEM=GBP&amp;VAR:CURRENCY=&amp;VAR:CURRSOURCE=EXSHARE&amp;VA","R:NATFREQ=ANNUAL&amp;VAR:RFIELD=FINALIZED&amp;VAR:DB_TYPE=&amp;VAR:UNITS=M&amp;window=popup&amp;width=450&amp;height=300&amp;START_MAXIMIZED=FALSE"}</definedName>
    <definedName name="_73__FDSAUDITLINK__" localSheetId="6" hidden="1">{"fdsup://IBCentral/FAT Viewer?action=UPDATE&amp;creator=factset&amp;DOC_NAME=fat:reuters_annual_source_window.fat&amp;display_string=Audit&amp;DYN_ARGS=TRUE&amp;VAR:ID1=317430&amp;VAR:RCODE=DSTT&amp;VAR:SDATE=20090399&amp;VAR:FREQ=Y&amp;VAR:RELITEM=GBP&amp;VAR:CURRENCY=&amp;VAR:CURRSOURCE=EXSHARE&amp;VA","R:NATFREQ=ANNUAL&amp;VAR:RFIELD=FINALIZED&amp;VAR:DB_TYPE=&amp;VAR:UNITS=M&amp;window=popup&amp;width=450&amp;height=300&amp;START_MAXIMIZED=FALSE"}</definedName>
    <definedName name="_73__FDSAUDITLINK__" localSheetId="4" hidden="1">{"fdsup://IBCentral/FAT Viewer?action=UPDATE&amp;creator=factset&amp;DOC_NAME=fat:reuters_annual_source_window.fat&amp;display_string=Audit&amp;DYN_ARGS=TRUE&amp;VAR:ID1=317430&amp;VAR:RCODE=DSTT&amp;VAR:SDATE=20090399&amp;VAR:FREQ=Y&amp;VAR:RELITEM=GBP&amp;VAR:CURRENCY=&amp;VAR:CURRSOURCE=EXSHARE&amp;VA","R:NATFREQ=ANNUAL&amp;VAR:RFIELD=FINALIZED&amp;VAR:DB_TYPE=&amp;VAR:UNITS=M&amp;window=popup&amp;width=450&amp;height=300&amp;START_MAXIMIZED=FALSE"}</definedName>
    <definedName name="_73__FDSAUDITLINK__" localSheetId="5" hidden="1">{"fdsup://IBCentral/FAT Viewer?action=UPDATE&amp;creator=factset&amp;DOC_NAME=fat:reuters_annual_source_window.fat&amp;display_string=Audit&amp;DYN_ARGS=TRUE&amp;VAR:ID1=317430&amp;VAR:RCODE=DSTT&amp;VAR:SDATE=20090399&amp;VAR:FREQ=Y&amp;VAR:RELITEM=GBP&amp;VAR:CURRENCY=&amp;VAR:CURRSOURCE=EXSHARE&amp;VA","R:NATFREQ=ANNUAL&amp;VAR:RFIELD=FINALIZED&amp;VAR:DB_TYPE=&amp;VAR:UNITS=M&amp;window=popup&amp;width=450&amp;height=300&amp;START_MAXIMIZED=FALSE"}</definedName>
    <definedName name="_73__FDSAUDITLINK__" hidden="1">{"fdsup://IBCentral/FAT Viewer?action=UPDATE&amp;creator=factset&amp;DOC_NAME=fat:reuters_annual_source_window.fat&amp;display_string=Audit&amp;DYN_ARGS=TRUE&amp;VAR:ID1=317430&amp;VAR:RCODE=DSTT&amp;VAR:SDATE=20090399&amp;VAR:FREQ=Y&amp;VAR:RELITEM=GBP&amp;VAR:CURRENCY=&amp;VAR:CURRSOURCE=EXSHARE&amp;VA","R:NATFREQ=ANNUAL&amp;VAR:RFIELD=FINALIZED&amp;VAR:DB_TYPE=&amp;VAR:UNITS=M&amp;window=popup&amp;width=450&amp;height=300&amp;START_MAXIMIZED=FALSE"}</definedName>
    <definedName name="_730F._41_1_1">NA()</definedName>
    <definedName name="_733f_15_1">NA()</definedName>
    <definedName name="_734f_40_1">NA()</definedName>
    <definedName name="_735fuck_15_1">NA()</definedName>
    <definedName name="_736fuck_40_1">NA()</definedName>
    <definedName name="_737fuck2_15_1">NA()</definedName>
    <definedName name="_738fuck2_40_1">NA()</definedName>
    <definedName name="_739G._15_1">NA()</definedName>
    <definedName name="_74__FDSAUDITLINK__" localSheetId="6" hidden="1">{"fdsup://IBCentral/FAT Viewer?action=UPDATE&amp;creator=factset&amp;DOC_NAME=fat:reuters_annual_source_window.fat&amp;display_string=Audit&amp;DYN_ARGS=TRUE&amp;VAR:ID1=317430&amp;VAR:RCODE=DSTT&amp;VAR:SDATE=20080399&amp;VAR:FREQ=Y&amp;VAR:RELITEM=GBP&amp;VAR:CURRENCY=&amp;VAR:CURRSOURCE=EXSHARE&amp;VA","R:NATFREQ=ANNUAL&amp;VAR:RFIELD=FINALIZED&amp;VAR:DB_TYPE=&amp;VAR:UNITS=M&amp;window=popup&amp;width=450&amp;height=300&amp;START_MAXIMIZED=FALSE"}</definedName>
    <definedName name="_74__FDSAUDITLINK__" localSheetId="4" hidden="1">{"fdsup://IBCentral/FAT Viewer?action=UPDATE&amp;creator=factset&amp;DOC_NAME=fat:reuters_annual_source_window.fat&amp;display_string=Audit&amp;DYN_ARGS=TRUE&amp;VAR:ID1=317430&amp;VAR:RCODE=DSTT&amp;VAR:SDATE=20080399&amp;VAR:FREQ=Y&amp;VAR:RELITEM=GBP&amp;VAR:CURRENCY=&amp;VAR:CURRSOURCE=EXSHARE&amp;VA","R:NATFREQ=ANNUAL&amp;VAR:RFIELD=FINALIZED&amp;VAR:DB_TYPE=&amp;VAR:UNITS=M&amp;window=popup&amp;width=450&amp;height=300&amp;START_MAXIMIZED=FALSE"}</definedName>
    <definedName name="_74__FDSAUDITLINK__" localSheetId="5" hidden="1">{"fdsup://IBCentral/FAT Viewer?action=UPDATE&amp;creator=factset&amp;DOC_NAME=fat:reuters_annual_source_window.fat&amp;display_string=Audit&amp;DYN_ARGS=TRUE&amp;VAR:ID1=317430&amp;VAR:RCODE=DSTT&amp;VAR:SDATE=20080399&amp;VAR:FREQ=Y&amp;VAR:RELITEM=GBP&amp;VAR:CURRENCY=&amp;VAR:CURRSOURCE=EXSHARE&amp;VA","R:NATFREQ=ANNUAL&amp;VAR:RFIELD=FINALIZED&amp;VAR:DB_TYPE=&amp;VAR:UNITS=M&amp;window=popup&amp;width=450&amp;height=300&amp;START_MAXIMIZED=FALSE"}</definedName>
    <definedName name="_74__FDSAUDITLINK__" hidden="1">{"fdsup://IBCentral/FAT Viewer?action=UPDATE&amp;creator=factset&amp;DOC_NAME=fat:reuters_annual_source_window.fat&amp;display_string=Audit&amp;DYN_ARGS=TRUE&amp;VAR:ID1=317430&amp;VAR:RCODE=DSTT&amp;VAR:SDATE=20080399&amp;VAR:FREQ=Y&amp;VAR:RELITEM=GBP&amp;VAR:CURRENCY=&amp;VAR:CURRSOURCE=EXSHARE&amp;VA","R:NATFREQ=ANNUAL&amp;VAR:RFIELD=FINALIZED&amp;VAR:DB_TYPE=&amp;VAR:UNITS=M&amp;window=popup&amp;width=450&amp;height=300&amp;START_MAXIMIZED=FALSE"}</definedName>
    <definedName name="_740G._19_1">NA()</definedName>
    <definedName name="_75__FDSAUDITLINK__" localSheetId="6" hidden="1">{"fdsup://IBCentral/FAT Viewer?action=UPDATE&amp;creator=factset&amp;DOC_NAME=fat:reuters_annual_source_window.fat&amp;display_string=Audit&amp;DYN_ARGS=TRUE&amp;VAR:ID1=317430&amp;VAR:RCODE=DSTT&amp;VAR:SDATE=20070399&amp;VAR:FREQ=Y&amp;VAR:RELITEM=GBP&amp;VAR:CURRENCY=&amp;VAR:CURRSOURCE=EXSHARE&amp;VA","R:NATFREQ=ANNUAL&amp;VAR:RFIELD=FINALIZED&amp;VAR:DB_TYPE=&amp;VAR:UNITS=M&amp;window=popup&amp;width=450&amp;height=300&amp;START_MAXIMIZED=FALSE"}</definedName>
    <definedName name="_75__FDSAUDITLINK__" localSheetId="4" hidden="1">{"fdsup://IBCentral/FAT Viewer?action=UPDATE&amp;creator=factset&amp;DOC_NAME=fat:reuters_annual_source_window.fat&amp;display_string=Audit&amp;DYN_ARGS=TRUE&amp;VAR:ID1=317430&amp;VAR:RCODE=DSTT&amp;VAR:SDATE=20070399&amp;VAR:FREQ=Y&amp;VAR:RELITEM=GBP&amp;VAR:CURRENCY=&amp;VAR:CURRSOURCE=EXSHARE&amp;VA","R:NATFREQ=ANNUAL&amp;VAR:RFIELD=FINALIZED&amp;VAR:DB_TYPE=&amp;VAR:UNITS=M&amp;window=popup&amp;width=450&amp;height=300&amp;START_MAXIMIZED=FALSE"}</definedName>
    <definedName name="_75__FDSAUDITLINK__" localSheetId="5" hidden="1">{"fdsup://IBCentral/FAT Viewer?action=UPDATE&amp;creator=factset&amp;DOC_NAME=fat:reuters_annual_source_window.fat&amp;display_string=Audit&amp;DYN_ARGS=TRUE&amp;VAR:ID1=317430&amp;VAR:RCODE=DSTT&amp;VAR:SDATE=20070399&amp;VAR:FREQ=Y&amp;VAR:RELITEM=GBP&amp;VAR:CURRENCY=&amp;VAR:CURRSOURCE=EXSHARE&amp;VA","R:NATFREQ=ANNUAL&amp;VAR:RFIELD=FINALIZED&amp;VAR:DB_TYPE=&amp;VAR:UNITS=M&amp;window=popup&amp;width=450&amp;height=300&amp;START_MAXIMIZED=FALSE"}</definedName>
    <definedName name="_75__FDSAUDITLINK__" hidden="1">{"fdsup://IBCentral/FAT Viewer?action=UPDATE&amp;creator=factset&amp;DOC_NAME=fat:reuters_annual_source_window.fat&amp;display_string=Audit&amp;DYN_ARGS=TRUE&amp;VAR:ID1=317430&amp;VAR:RCODE=DSTT&amp;VAR:SDATE=20070399&amp;VAR:FREQ=Y&amp;VAR:RELITEM=GBP&amp;VAR:CURRENCY=&amp;VAR:CURRSOURCE=EXSHARE&amp;VA","R:NATFREQ=ANNUAL&amp;VAR:RFIELD=FINALIZED&amp;VAR:DB_TYPE=&amp;VAR:UNITS=M&amp;window=popup&amp;width=450&amp;height=300&amp;START_MAXIMIZED=FALSE"}</definedName>
    <definedName name="_751G._3_1">NA()</definedName>
    <definedName name="_76__FDSAUDITLINK__" localSheetId="6" hidden="1">{"fdsup://IBCentral/FAT Viewer?action=UPDATE&amp;creator=factset&amp;DOC_NAME=fat:reuters_annual_source_window.fat&amp;display_string=Audit&amp;DYN_ARGS=TRUE&amp;VAR:ID1=317430&amp;VAR:RCODE=DSTT&amp;VAR:SDATE=20060399&amp;VAR:FREQ=Y&amp;VAR:RELITEM=GBP&amp;VAR:CURRENCY=&amp;VAR:CURRSOURCE=EXSHARE&amp;VA","R:NATFREQ=ANNUAL&amp;VAR:RFIELD=FINALIZED&amp;VAR:DB_TYPE=&amp;VAR:UNITS=M&amp;window=popup&amp;width=450&amp;height=300&amp;START_MAXIMIZED=FALSE"}</definedName>
    <definedName name="_76__FDSAUDITLINK__" localSheetId="4" hidden="1">{"fdsup://IBCentral/FAT Viewer?action=UPDATE&amp;creator=factset&amp;DOC_NAME=fat:reuters_annual_source_window.fat&amp;display_string=Audit&amp;DYN_ARGS=TRUE&amp;VAR:ID1=317430&amp;VAR:RCODE=DSTT&amp;VAR:SDATE=20060399&amp;VAR:FREQ=Y&amp;VAR:RELITEM=GBP&amp;VAR:CURRENCY=&amp;VAR:CURRSOURCE=EXSHARE&amp;VA","R:NATFREQ=ANNUAL&amp;VAR:RFIELD=FINALIZED&amp;VAR:DB_TYPE=&amp;VAR:UNITS=M&amp;window=popup&amp;width=450&amp;height=300&amp;START_MAXIMIZED=FALSE"}</definedName>
    <definedName name="_76__FDSAUDITLINK__" localSheetId="5" hidden="1">{"fdsup://IBCentral/FAT Viewer?action=UPDATE&amp;creator=factset&amp;DOC_NAME=fat:reuters_annual_source_window.fat&amp;display_string=Audit&amp;DYN_ARGS=TRUE&amp;VAR:ID1=317430&amp;VAR:RCODE=DSTT&amp;VAR:SDATE=20060399&amp;VAR:FREQ=Y&amp;VAR:RELITEM=GBP&amp;VAR:CURRENCY=&amp;VAR:CURRSOURCE=EXSHARE&amp;VA","R:NATFREQ=ANNUAL&amp;VAR:RFIELD=FINALIZED&amp;VAR:DB_TYPE=&amp;VAR:UNITS=M&amp;window=popup&amp;width=450&amp;height=300&amp;START_MAXIMIZED=FALSE"}</definedName>
    <definedName name="_76__FDSAUDITLINK__" hidden="1">{"fdsup://IBCentral/FAT Viewer?action=UPDATE&amp;creator=factset&amp;DOC_NAME=fat:reuters_annual_source_window.fat&amp;display_string=Audit&amp;DYN_ARGS=TRUE&amp;VAR:ID1=317430&amp;VAR:RCODE=DSTT&amp;VAR:SDATE=20060399&amp;VAR:FREQ=Y&amp;VAR:RELITEM=GBP&amp;VAR:CURRENCY=&amp;VAR:CURRSOURCE=EXSHARE&amp;VA","R:NATFREQ=ANNUAL&amp;VAR:RFIELD=FINALIZED&amp;VAR:DB_TYPE=&amp;VAR:UNITS=M&amp;window=popup&amp;width=450&amp;height=300&amp;START_MAXIMIZED=FALSE"}</definedName>
    <definedName name="_77__FDSAUDITLINK__" localSheetId="6"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77__FDSAUDITLINK__" localSheetId="4"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77__FDSAUDITLINK__" localSheetId="5"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77__FDSAUDITLINK__" hidden="1">{"fdsup://IBCentral/FAT Viewer?action=UPDATE&amp;creator=factset&amp;DOC_NAME=fat:reuters_annual_source_window.fat&amp;display_string=Audit&amp;DYN_ARGS=TRUE&amp;VAR:ID1=317430&amp;VAR:RCODE=DSTT&amp;VAR:SDATE=20100399&amp;VAR:FREQ=Y&amp;VAR:RELITEM=EUR&amp;VAR:CURRENCY=&amp;VAR:CURRSOURCE=EXSHARE&amp;VA","R:NATFREQ=ANNUAL&amp;VAR:RFIELD=FINALIZED&amp;VAR:DB_TYPE=&amp;VAR:UNITS=M&amp;window=popup&amp;width=450&amp;height=300&amp;START_MAXIMIZED=FALSE"}</definedName>
    <definedName name="_771G._41_1_1">NA()</definedName>
    <definedName name="_777GBACA1_25_1">NA()</definedName>
    <definedName name="_778GBACA1_26_1">NA()</definedName>
    <definedName name="_779GBACA1_27_1">NA()</definedName>
    <definedName name="_78__FDSAUDITLINK__" localSheetId="6"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78__FDSAUDITLINK__" localSheetId="4"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78__FDSAUDITLINK__" localSheetId="5"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78__FDSAUDITLINK__" hidden="1">{"fdsup://IBCentral/FAT Viewer?action=UPDATE&amp;creator=factset&amp;DOC_NAME=fat:reuters_annual_source_window.fat&amp;display_string=Audit&amp;DYN_ARGS=TRUE&amp;VAR:ID1=317430&amp;VAR:RCODE=DSTT&amp;VAR:SDATE=20090399&amp;VAR:FREQ=Y&amp;VAR:RELITEM=EUR&amp;VAR:CURRENCY=&amp;VAR:CURRSOURCE=EXSHARE&amp;VA","R:NATFREQ=ANNUAL&amp;VAR:RFIELD=FINALIZED&amp;VAR:DB_TYPE=&amp;VAR:UNITS=M&amp;window=popup&amp;width=450&amp;height=300&amp;START_MAXIMIZED=FALSE"}</definedName>
    <definedName name="_780GBACA1_28_1">NA()</definedName>
    <definedName name="_781GBACA1_29_1">NA()</definedName>
    <definedName name="_782GBACA1_30_1">NA()</definedName>
    <definedName name="_783GBACA1_31_1">NA()</definedName>
    <definedName name="_784GBACA1_32_1">NA()</definedName>
    <definedName name="_786GBACA1_33_1_1">NA()</definedName>
    <definedName name="_788GBACA1_34_1_1">NA()</definedName>
    <definedName name="_79__FDSAUDITLINK__" localSheetId="6"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79__FDSAUDITLINK__" localSheetId="4"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79__FDSAUDITLINK__" localSheetId="5"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79__FDSAUDITLINK__" hidden="1">{"fdsup://IBCentral/FAT Viewer?action=UPDATE&amp;creator=factset&amp;DOC_NAME=fat:reuters_annual_source_window.fat&amp;display_string=Audit&amp;DYN_ARGS=TRUE&amp;VAR:ID1=317430&amp;VAR:RCODE=DSTT&amp;VAR:SDATE=20080399&amp;VAR:FREQ=Y&amp;VAR:RELITEM=EUR&amp;VAR:CURRENCY=&amp;VAR:CURRSOURCE=EXSHARE&amp;VA","R:NATFREQ=ANNUAL&amp;VAR:RFIELD=FINALIZED&amp;VAR:DB_TYPE=&amp;VAR:UNITS=M&amp;window=popup&amp;width=450&amp;height=300&amp;START_MAXIMIZED=FALSE"}</definedName>
    <definedName name="_790GBACA1_35_1_1">NA()</definedName>
    <definedName name="_792GBACA1_36_1_1">NA()</definedName>
    <definedName name="_794GBACA1_37_1_1">NA()</definedName>
    <definedName name="_796GBACA1_38_1_1">NA()</definedName>
    <definedName name="_798GBACA1_4_1">NA()</definedName>
    <definedName name="_799GBACA1_5_1">NA()</definedName>
    <definedName name="_7A._15_1">NA()</definedName>
    <definedName name="_8__123Graph_ASTD_A" hidden="1">#REF!</definedName>
    <definedName name="_8__123Graph_BCHART_2" hidden="1">#REF!</definedName>
    <definedName name="_8__123Graph_BSS5_A" hidden="1">#REF!</definedName>
    <definedName name="_8__123Graph_XGROWTH_9" hidden="1">#REF!</definedName>
    <definedName name="_8__FDSAUDITLINK__" localSheetId="6"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8__FDSAUDITLINK__" localSheetId="4"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8__FDSAUDITLINK__" localSheetId="5"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8__FDSAUDITLINK__" hidden="1">{"fdsup://IBCentral/FAT Viewer?action=UPDATE&amp;creator=factset&amp;DOC_NAME=fat:reuters_annual_source_window.fat&amp;display_string=Audit&amp;DYN_ARGS=TRUE&amp;VAR:ID1=738048&amp;VAR:RCODE=DSTT&amp;VAR:SDATE=20081299&amp;VAR:FREQ=Y&amp;VAR:RELITEM=LOCAL&amp;VAR:CURRENCY=&amp;VAR:CURRSOURCE=EXSHARE&amp;","VAR:NATFREQ=ANNUAL&amp;VAR:RFIELD=FINALIZED&amp;VAR:DB_TYPE=&amp;VAR:UNITS=M&amp;window=popup&amp;width=450&amp;height=300&amp;START_MAXIMIZED=FALSE"}</definedName>
    <definedName name="_80__FDSAUDITLINK__" localSheetId="6"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80__FDSAUDITLINK__" localSheetId="4"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80__FDSAUDITLINK__" localSheetId="5"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80__FDSAUDITLINK__" hidden="1">{"fdsup://IBCentral/FAT Viewer?action=UPDATE&amp;creator=factset&amp;DOC_NAME=fat:reuters_annual_source_window.fat&amp;display_string=Audit&amp;DYN_ARGS=TRUE&amp;VAR:ID1=317430&amp;VAR:RCODE=DSTT&amp;VAR:SDATE=20070399&amp;VAR:FREQ=Y&amp;VAR:RELITEM=EUR&amp;VAR:CURRENCY=&amp;VAR:CURRSOURCE=EXSHARE&amp;VA","R:NATFREQ=ANNUAL&amp;VAR:RFIELD=FINALIZED&amp;VAR:DB_TYPE=&amp;VAR:UNITS=M&amp;window=popup&amp;width=450&amp;height=300&amp;START_MAXIMIZED=FALSE"}</definedName>
    <definedName name="_803GBACA2_25_1">NA()</definedName>
    <definedName name="_804GBACA2_26_1">NA()</definedName>
    <definedName name="_805GBACA2_27_1">NA()</definedName>
    <definedName name="_806GBACA2_28_1">NA()</definedName>
    <definedName name="_807GBACA2_29_1">NA()</definedName>
    <definedName name="_808GBACA2_30_1">NA()</definedName>
    <definedName name="_809GBACA2_31_1">NA()</definedName>
    <definedName name="_81__FDSAUDITLINK__" localSheetId="6" hidden="1">{"fdsup://IBCentral/FAT Viewer?action=UPDATE&amp;creator=factset&amp;DOC_NAME=fat:reuters_annual_source_window.fat&amp;display_string=Audit&amp;DYN_ARGS=TRUE&amp;VAR:ID1=317430&amp;VAR:RCODE=DSTT&amp;VAR:SDATE=20060399&amp;VAR:FREQ=Y&amp;VAR:RELITEM=EUR&amp;VAR:CURRENCY=&amp;VAR:CURRSOURCE=EXSHARE&amp;VA","R:NATFREQ=ANNUAL&amp;VAR:RFIELD=FINALIZED&amp;VAR:DB_TYPE=&amp;VAR:UNITS=M&amp;window=popup&amp;width=450&amp;height=300&amp;START_MAXIMIZED=FALSE"}</definedName>
    <definedName name="_81__FDSAUDITLINK__" localSheetId="4" hidden="1">{"fdsup://IBCentral/FAT Viewer?action=UPDATE&amp;creator=factset&amp;DOC_NAME=fat:reuters_annual_source_window.fat&amp;display_string=Audit&amp;DYN_ARGS=TRUE&amp;VAR:ID1=317430&amp;VAR:RCODE=DSTT&amp;VAR:SDATE=20060399&amp;VAR:FREQ=Y&amp;VAR:RELITEM=EUR&amp;VAR:CURRENCY=&amp;VAR:CURRSOURCE=EXSHARE&amp;VA","R:NATFREQ=ANNUAL&amp;VAR:RFIELD=FINALIZED&amp;VAR:DB_TYPE=&amp;VAR:UNITS=M&amp;window=popup&amp;width=450&amp;height=300&amp;START_MAXIMIZED=FALSE"}</definedName>
    <definedName name="_81__FDSAUDITLINK__" localSheetId="5" hidden="1">{"fdsup://IBCentral/FAT Viewer?action=UPDATE&amp;creator=factset&amp;DOC_NAME=fat:reuters_annual_source_window.fat&amp;display_string=Audit&amp;DYN_ARGS=TRUE&amp;VAR:ID1=317430&amp;VAR:RCODE=DSTT&amp;VAR:SDATE=20060399&amp;VAR:FREQ=Y&amp;VAR:RELITEM=EUR&amp;VAR:CURRENCY=&amp;VAR:CURRSOURCE=EXSHARE&amp;VA","R:NATFREQ=ANNUAL&amp;VAR:RFIELD=FINALIZED&amp;VAR:DB_TYPE=&amp;VAR:UNITS=M&amp;window=popup&amp;width=450&amp;height=300&amp;START_MAXIMIZED=FALSE"}</definedName>
    <definedName name="_81__FDSAUDITLINK__" hidden="1">{"fdsup://IBCentral/FAT Viewer?action=UPDATE&amp;creator=factset&amp;DOC_NAME=fat:reuters_annual_source_window.fat&amp;display_string=Audit&amp;DYN_ARGS=TRUE&amp;VAR:ID1=317430&amp;VAR:RCODE=DSTT&amp;VAR:SDATE=20060399&amp;VAR:FREQ=Y&amp;VAR:RELITEM=EUR&amp;VAR:CURRENCY=&amp;VAR:CURRSOURCE=EXSHARE&amp;VA","R:NATFREQ=ANNUAL&amp;VAR:RFIELD=FINALIZED&amp;VAR:DB_TYPE=&amp;VAR:UNITS=M&amp;window=popup&amp;width=450&amp;height=300&amp;START_MAXIMIZED=FALSE"}</definedName>
    <definedName name="_810GBACA2_32_1">NA()</definedName>
    <definedName name="_812GBACA2_33_1_1">NA()</definedName>
    <definedName name="_814GBACA2_34_1_1">NA()</definedName>
    <definedName name="_816GBACA2_35_1_1">NA()</definedName>
    <definedName name="_818GBACA2_36_1_1">NA()</definedName>
    <definedName name="_82__FDSAUDITLINK__" localSheetId="6" hidden="1">{"fdsup://IBCentral/FAT Viewer?action=UPDATE&amp;creator=factset&amp;DOC_NAME=fat:reuters_annual_source_window.fat&amp;display_string=Audit&amp;DYN_ARGS=TRUE&amp;VAR:ID1=561709&amp;VAR:RCODE=DSTT&amp;VAR:SDATE=20090199&amp;VAR:FREQ=Y&amp;VAR:RELITEM=LOCAL&amp;VAR:CURRENCY=&amp;VAR:CURRSOURCE=EXSHARE&amp;","VAR:NATFREQ=ANNUAL&amp;VAR:RFIELD=FINALIZED&amp;VAR:DB_TYPE=&amp;VAR:UNITS=M&amp;window=popup&amp;width=450&amp;height=300&amp;START_MAXIMIZED=FALSE"}</definedName>
    <definedName name="_82__FDSAUDITLINK__" localSheetId="4" hidden="1">{"fdsup://IBCentral/FAT Viewer?action=UPDATE&amp;creator=factset&amp;DOC_NAME=fat:reuters_annual_source_window.fat&amp;display_string=Audit&amp;DYN_ARGS=TRUE&amp;VAR:ID1=561709&amp;VAR:RCODE=DSTT&amp;VAR:SDATE=20090199&amp;VAR:FREQ=Y&amp;VAR:RELITEM=LOCAL&amp;VAR:CURRENCY=&amp;VAR:CURRSOURCE=EXSHARE&amp;","VAR:NATFREQ=ANNUAL&amp;VAR:RFIELD=FINALIZED&amp;VAR:DB_TYPE=&amp;VAR:UNITS=M&amp;window=popup&amp;width=450&amp;height=300&amp;START_MAXIMIZED=FALSE"}</definedName>
    <definedName name="_82__FDSAUDITLINK__" localSheetId="5" hidden="1">{"fdsup://IBCentral/FAT Viewer?action=UPDATE&amp;creator=factset&amp;DOC_NAME=fat:reuters_annual_source_window.fat&amp;display_string=Audit&amp;DYN_ARGS=TRUE&amp;VAR:ID1=561709&amp;VAR:RCODE=DSTT&amp;VAR:SDATE=20090199&amp;VAR:FREQ=Y&amp;VAR:RELITEM=LOCAL&amp;VAR:CURRENCY=&amp;VAR:CURRSOURCE=EXSHARE&amp;","VAR:NATFREQ=ANNUAL&amp;VAR:RFIELD=FINALIZED&amp;VAR:DB_TYPE=&amp;VAR:UNITS=M&amp;window=popup&amp;width=450&amp;height=300&amp;START_MAXIMIZED=FALSE"}</definedName>
    <definedName name="_82__FDSAUDITLINK__" hidden="1">{"fdsup://IBCentral/FAT Viewer?action=UPDATE&amp;creator=factset&amp;DOC_NAME=fat:reuters_annual_source_window.fat&amp;display_string=Audit&amp;DYN_ARGS=TRUE&amp;VAR:ID1=561709&amp;VAR:RCODE=DSTT&amp;VAR:SDATE=20090199&amp;VAR:FREQ=Y&amp;VAR:RELITEM=LOCAL&amp;VAR:CURRENCY=&amp;VAR:CURRSOURCE=EXSHARE&amp;","VAR:NATFREQ=ANNUAL&amp;VAR:RFIELD=FINALIZED&amp;VAR:DB_TYPE=&amp;VAR:UNITS=M&amp;window=popup&amp;width=450&amp;height=300&amp;START_MAXIMIZED=FALSE"}</definedName>
    <definedName name="_820GBACA2_37_1_1">NA()</definedName>
    <definedName name="_822GBACA2_38_1_1">NA()</definedName>
    <definedName name="_824GBACA2_4_1">NA()</definedName>
    <definedName name="_825GBACA2_5_1">NA()</definedName>
    <definedName name="_829GBACA3_25_1">NA()</definedName>
    <definedName name="_82B._41_1_1">NA()</definedName>
    <definedName name="_83__FDSAUDITLINK__" localSheetId="6" hidden="1">{"fdsup://IBCentral/FAT Viewer?action=UPDATE&amp;creator=factset&amp;DOC_NAME=fat:reuters_annual_source_window.fat&amp;display_string=Audit&amp;DYN_ARGS=TRUE&amp;VAR:ID1=561709&amp;VAR:RCODE=DSTT&amp;VAR:SDATE=20080199&amp;VAR:FREQ=Y&amp;VAR:RELITEM=LOCAL&amp;VAR:CURRENCY=&amp;VAR:CURRSOURCE=EXSHARE&amp;","VAR:NATFREQ=ANNUAL&amp;VAR:RFIELD=FINALIZED&amp;VAR:DB_TYPE=&amp;VAR:UNITS=M&amp;window=popup&amp;width=450&amp;height=300&amp;START_MAXIMIZED=FALSE"}</definedName>
    <definedName name="_83__FDSAUDITLINK__" localSheetId="4" hidden="1">{"fdsup://IBCentral/FAT Viewer?action=UPDATE&amp;creator=factset&amp;DOC_NAME=fat:reuters_annual_source_window.fat&amp;display_string=Audit&amp;DYN_ARGS=TRUE&amp;VAR:ID1=561709&amp;VAR:RCODE=DSTT&amp;VAR:SDATE=20080199&amp;VAR:FREQ=Y&amp;VAR:RELITEM=LOCAL&amp;VAR:CURRENCY=&amp;VAR:CURRSOURCE=EXSHARE&amp;","VAR:NATFREQ=ANNUAL&amp;VAR:RFIELD=FINALIZED&amp;VAR:DB_TYPE=&amp;VAR:UNITS=M&amp;window=popup&amp;width=450&amp;height=300&amp;START_MAXIMIZED=FALSE"}</definedName>
    <definedName name="_83__FDSAUDITLINK__" localSheetId="5" hidden="1">{"fdsup://IBCentral/FAT Viewer?action=UPDATE&amp;creator=factset&amp;DOC_NAME=fat:reuters_annual_source_window.fat&amp;display_string=Audit&amp;DYN_ARGS=TRUE&amp;VAR:ID1=561709&amp;VAR:RCODE=DSTT&amp;VAR:SDATE=20080199&amp;VAR:FREQ=Y&amp;VAR:RELITEM=LOCAL&amp;VAR:CURRENCY=&amp;VAR:CURRSOURCE=EXSHARE&amp;","VAR:NATFREQ=ANNUAL&amp;VAR:RFIELD=FINALIZED&amp;VAR:DB_TYPE=&amp;VAR:UNITS=M&amp;window=popup&amp;width=450&amp;height=300&amp;START_MAXIMIZED=FALSE"}</definedName>
    <definedName name="_83__FDSAUDITLINK__" hidden="1">{"fdsup://IBCentral/FAT Viewer?action=UPDATE&amp;creator=factset&amp;DOC_NAME=fat:reuters_annual_source_window.fat&amp;display_string=Audit&amp;DYN_ARGS=TRUE&amp;VAR:ID1=561709&amp;VAR:RCODE=DSTT&amp;VAR:SDATE=20080199&amp;VAR:FREQ=Y&amp;VAR:RELITEM=LOCAL&amp;VAR:CURRENCY=&amp;VAR:CURRSOURCE=EXSHARE&amp;","VAR:NATFREQ=ANNUAL&amp;VAR:RFIELD=FINALIZED&amp;VAR:DB_TYPE=&amp;VAR:UNITS=M&amp;window=popup&amp;width=450&amp;height=300&amp;START_MAXIMIZED=FALSE"}</definedName>
    <definedName name="_830GBACA3_26_1">NA()</definedName>
    <definedName name="_831GBACA3_27_1">NA()</definedName>
    <definedName name="_832GBACA3_28_1">NA()</definedName>
    <definedName name="_833GBACA3_29_1">NA()</definedName>
    <definedName name="_834GBACA3_30_1">NA()</definedName>
    <definedName name="_835GBACA3_31_1">NA()</definedName>
    <definedName name="_836GBACA3_32_1">NA()</definedName>
    <definedName name="_838GBACA3_33_1_1">NA()</definedName>
    <definedName name="_84__FDSAUDITLINK__" localSheetId="6" hidden="1">{"fdsup://IBCentral/FAT Viewer?action=UPDATE&amp;creator=factset&amp;DOC_NAME=fat:reuters_annual_source_window.fat&amp;display_string=Audit&amp;DYN_ARGS=TRUE&amp;VAR:ID1=561709&amp;VAR:RCODE=DSTT&amp;VAR:SDATE=20070199&amp;VAR:FREQ=Y&amp;VAR:RELITEM=LOCAL&amp;VAR:CURRENCY=&amp;VAR:CURRSOURCE=EXSHARE&amp;","VAR:NATFREQ=ANNUAL&amp;VAR:RFIELD=FINALIZED&amp;VAR:DB_TYPE=&amp;VAR:UNITS=M&amp;window=popup&amp;width=450&amp;height=300&amp;START_MAXIMIZED=FALSE"}</definedName>
    <definedName name="_84__FDSAUDITLINK__" localSheetId="4" hidden="1">{"fdsup://IBCentral/FAT Viewer?action=UPDATE&amp;creator=factset&amp;DOC_NAME=fat:reuters_annual_source_window.fat&amp;display_string=Audit&amp;DYN_ARGS=TRUE&amp;VAR:ID1=561709&amp;VAR:RCODE=DSTT&amp;VAR:SDATE=20070199&amp;VAR:FREQ=Y&amp;VAR:RELITEM=LOCAL&amp;VAR:CURRENCY=&amp;VAR:CURRSOURCE=EXSHARE&amp;","VAR:NATFREQ=ANNUAL&amp;VAR:RFIELD=FINALIZED&amp;VAR:DB_TYPE=&amp;VAR:UNITS=M&amp;window=popup&amp;width=450&amp;height=300&amp;START_MAXIMIZED=FALSE"}</definedName>
    <definedName name="_84__FDSAUDITLINK__" localSheetId="5" hidden="1">{"fdsup://IBCentral/FAT Viewer?action=UPDATE&amp;creator=factset&amp;DOC_NAME=fat:reuters_annual_source_window.fat&amp;display_string=Audit&amp;DYN_ARGS=TRUE&amp;VAR:ID1=561709&amp;VAR:RCODE=DSTT&amp;VAR:SDATE=20070199&amp;VAR:FREQ=Y&amp;VAR:RELITEM=LOCAL&amp;VAR:CURRENCY=&amp;VAR:CURRSOURCE=EXSHARE&amp;","VAR:NATFREQ=ANNUAL&amp;VAR:RFIELD=FINALIZED&amp;VAR:DB_TYPE=&amp;VAR:UNITS=M&amp;window=popup&amp;width=450&amp;height=300&amp;START_MAXIMIZED=FALSE"}</definedName>
    <definedName name="_84__FDSAUDITLINK__" hidden="1">{"fdsup://IBCentral/FAT Viewer?action=UPDATE&amp;creator=factset&amp;DOC_NAME=fat:reuters_annual_source_window.fat&amp;display_string=Audit&amp;DYN_ARGS=TRUE&amp;VAR:ID1=561709&amp;VAR:RCODE=DSTT&amp;VAR:SDATE=20070199&amp;VAR:FREQ=Y&amp;VAR:RELITEM=LOCAL&amp;VAR:CURRENCY=&amp;VAR:CURRSOURCE=EXSHARE&amp;","VAR:NATFREQ=ANNUAL&amp;VAR:RFIELD=FINALIZED&amp;VAR:DB_TYPE=&amp;VAR:UNITS=M&amp;window=popup&amp;width=450&amp;height=300&amp;START_MAXIMIZED=FALSE"}</definedName>
    <definedName name="_840GBACA3_34_1_1">NA()</definedName>
    <definedName name="_842GBACA3_35_1_1">NA()</definedName>
    <definedName name="_844GBACA3_36_1_1">NA()</definedName>
    <definedName name="_846GBACA3_37_1_1">NA()</definedName>
    <definedName name="_848GBACA3_38_1_1">NA()</definedName>
    <definedName name="_85__FDSAUDITLINK__" localSheetId="6" hidden="1">{"fdsup://IBCentral/FAT Viewer?action=UPDATE&amp;creator=factset&amp;DOC_NAME=fat:reuters_annual_source_window.fat&amp;display_string=Audit&amp;DYN_ARGS=TRUE&amp;VAR:ID1=561709&amp;VAR:RCODE=DSTT&amp;VAR:SDATE=20100199&amp;VAR:FREQ=Y&amp;VAR:RELITEM=LOCAL&amp;VAR:CURRENCY=&amp;VAR:CURRSOURCE=EXSHARE&amp;","VAR:NATFREQ=ANNUAL&amp;VAR:RFIELD=FINALIZED&amp;VAR:DB_TYPE=&amp;VAR:UNITS=M&amp;window=popup&amp;width=450&amp;height=300&amp;START_MAXIMIZED=FALSE"}</definedName>
    <definedName name="_85__FDSAUDITLINK__" localSheetId="4" hidden="1">{"fdsup://IBCentral/FAT Viewer?action=UPDATE&amp;creator=factset&amp;DOC_NAME=fat:reuters_annual_source_window.fat&amp;display_string=Audit&amp;DYN_ARGS=TRUE&amp;VAR:ID1=561709&amp;VAR:RCODE=DSTT&amp;VAR:SDATE=20100199&amp;VAR:FREQ=Y&amp;VAR:RELITEM=LOCAL&amp;VAR:CURRENCY=&amp;VAR:CURRSOURCE=EXSHARE&amp;","VAR:NATFREQ=ANNUAL&amp;VAR:RFIELD=FINALIZED&amp;VAR:DB_TYPE=&amp;VAR:UNITS=M&amp;window=popup&amp;width=450&amp;height=300&amp;START_MAXIMIZED=FALSE"}</definedName>
    <definedName name="_85__FDSAUDITLINK__" localSheetId="5" hidden="1">{"fdsup://IBCentral/FAT Viewer?action=UPDATE&amp;creator=factset&amp;DOC_NAME=fat:reuters_annual_source_window.fat&amp;display_string=Audit&amp;DYN_ARGS=TRUE&amp;VAR:ID1=561709&amp;VAR:RCODE=DSTT&amp;VAR:SDATE=20100199&amp;VAR:FREQ=Y&amp;VAR:RELITEM=LOCAL&amp;VAR:CURRENCY=&amp;VAR:CURRSOURCE=EXSHARE&amp;","VAR:NATFREQ=ANNUAL&amp;VAR:RFIELD=FINALIZED&amp;VAR:DB_TYPE=&amp;VAR:UNITS=M&amp;window=popup&amp;width=450&amp;height=300&amp;START_MAXIMIZED=FALSE"}</definedName>
    <definedName name="_85__FDSAUDITLINK__" hidden="1">{"fdsup://IBCentral/FAT Viewer?action=UPDATE&amp;creator=factset&amp;DOC_NAME=fat:reuters_annual_source_window.fat&amp;display_string=Audit&amp;DYN_ARGS=TRUE&amp;VAR:ID1=561709&amp;VAR:RCODE=DSTT&amp;VAR:SDATE=20100199&amp;VAR:FREQ=Y&amp;VAR:RELITEM=LOCAL&amp;VAR:CURRENCY=&amp;VAR:CURRSOURCE=EXSHARE&amp;","VAR:NATFREQ=ANNUAL&amp;VAR:RFIELD=FINALIZED&amp;VAR:DB_TYPE=&amp;VAR:UNITS=M&amp;window=popup&amp;width=450&amp;height=300&amp;START_MAXIMIZED=FALSE"}</definedName>
    <definedName name="_850GBACA3_4_1">NA()</definedName>
    <definedName name="_851GBACA3_5_1">NA()</definedName>
    <definedName name="_855GLAFA1_25_1">NA()</definedName>
    <definedName name="_856GLAFA1_26_1">NA()</definedName>
    <definedName name="_857GLAFA1_27_1">NA()</definedName>
    <definedName name="_858GLAFA1_28_1">NA()</definedName>
    <definedName name="_859GLAFA1_29_1">NA()</definedName>
    <definedName name="_85B2_15_1">NA()</definedName>
    <definedName name="_86__FDSAUDITLINK__" localSheetId="6" hidden="1">{"fdsup://IBCentral/FAT Viewer?action=UPDATE&amp;creator=factset&amp;DOC_NAME=fat:reuters_annual_source_window.fat&amp;display_string=Audit&amp;DYN_ARGS=TRUE&amp;VAR:ID1=561709&amp;VAR:RCODE=DSTT&amp;VAR:SDATE=20090199&amp;VAR:FREQ=Y&amp;VAR:RELITEM=LOCAL&amp;VAR:CURRENCY=&amp;VAR:CURRSOURCE=EXSHARE&amp;","VAR:NATFREQ=ANNUAL&amp;VAR:RFIELD=FINALIZED&amp;VAR:DB_TYPE=&amp;VAR:UNITS=M&amp;window=popup&amp;width=450&amp;height=300&amp;START_MAXIMIZED=FALSE"}</definedName>
    <definedName name="_86__FDSAUDITLINK__" localSheetId="4" hidden="1">{"fdsup://IBCentral/FAT Viewer?action=UPDATE&amp;creator=factset&amp;DOC_NAME=fat:reuters_annual_source_window.fat&amp;display_string=Audit&amp;DYN_ARGS=TRUE&amp;VAR:ID1=561709&amp;VAR:RCODE=DSTT&amp;VAR:SDATE=20090199&amp;VAR:FREQ=Y&amp;VAR:RELITEM=LOCAL&amp;VAR:CURRENCY=&amp;VAR:CURRSOURCE=EXSHARE&amp;","VAR:NATFREQ=ANNUAL&amp;VAR:RFIELD=FINALIZED&amp;VAR:DB_TYPE=&amp;VAR:UNITS=M&amp;window=popup&amp;width=450&amp;height=300&amp;START_MAXIMIZED=FALSE"}</definedName>
    <definedName name="_86__FDSAUDITLINK__" localSheetId="5" hidden="1">{"fdsup://IBCentral/FAT Viewer?action=UPDATE&amp;creator=factset&amp;DOC_NAME=fat:reuters_annual_source_window.fat&amp;display_string=Audit&amp;DYN_ARGS=TRUE&amp;VAR:ID1=561709&amp;VAR:RCODE=DSTT&amp;VAR:SDATE=20090199&amp;VAR:FREQ=Y&amp;VAR:RELITEM=LOCAL&amp;VAR:CURRENCY=&amp;VAR:CURRSOURCE=EXSHARE&amp;","VAR:NATFREQ=ANNUAL&amp;VAR:RFIELD=FINALIZED&amp;VAR:DB_TYPE=&amp;VAR:UNITS=M&amp;window=popup&amp;width=450&amp;height=300&amp;START_MAXIMIZED=FALSE"}</definedName>
    <definedName name="_86__FDSAUDITLINK__" hidden="1">{"fdsup://IBCentral/FAT Viewer?action=UPDATE&amp;creator=factset&amp;DOC_NAME=fat:reuters_annual_source_window.fat&amp;display_string=Audit&amp;DYN_ARGS=TRUE&amp;VAR:ID1=561709&amp;VAR:RCODE=DSTT&amp;VAR:SDATE=20090199&amp;VAR:FREQ=Y&amp;VAR:RELITEM=LOCAL&amp;VAR:CURRENCY=&amp;VAR:CURRSOURCE=EXSHARE&amp;","VAR:NATFREQ=ANNUAL&amp;VAR:RFIELD=FINALIZED&amp;VAR:DB_TYPE=&amp;VAR:UNITS=M&amp;window=popup&amp;width=450&amp;height=300&amp;START_MAXIMIZED=FALSE"}</definedName>
    <definedName name="_860GLAFA1_30_1">NA()</definedName>
    <definedName name="_861GLAFA1_31_1">NA()</definedName>
    <definedName name="_862GLAFA1_32_1">NA()</definedName>
    <definedName name="_864GLAFA1_33_1_1">NA()</definedName>
    <definedName name="_866GLAFA1_34_1_1">NA()</definedName>
    <definedName name="_868GLAFA1_35_1_1">NA()</definedName>
    <definedName name="_86B2_40_1">NA()</definedName>
    <definedName name="_87__FDSAUDITLINK__" localSheetId="6" hidden="1">{"fdsup://IBCentral/FAT Viewer?action=UPDATE&amp;creator=factset&amp;DOC_NAME=fat:reuters_annual_source_window.fat&amp;display_string=Audit&amp;DYN_ARGS=TRUE&amp;VAR:ID1=561709&amp;VAR:RCODE=DSTT&amp;VAR:SDATE=20080199&amp;VAR:FREQ=Y&amp;VAR:RELITEM=LOCAL&amp;VAR:CURRENCY=&amp;VAR:CURRSOURCE=EXSHARE&amp;","VAR:NATFREQ=ANNUAL&amp;VAR:RFIELD=FINALIZED&amp;VAR:DB_TYPE=&amp;VAR:UNITS=M&amp;window=popup&amp;width=450&amp;height=300&amp;START_MAXIMIZED=FALSE"}</definedName>
    <definedName name="_87__FDSAUDITLINK__" localSheetId="4" hidden="1">{"fdsup://IBCentral/FAT Viewer?action=UPDATE&amp;creator=factset&amp;DOC_NAME=fat:reuters_annual_source_window.fat&amp;display_string=Audit&amp;DYN_ARGS=TRUE&amp;VAR:ID1=561709&amp;VAR:RCODE=DSTT&amp;VAR:SDATE=20080199&amp;VAR:FREQ=Y&amp;VAR:RELITEM=LOCAL&amp;VAR:CURRENCY=&amp;VAR:CURRSOURCE=EXSHARE&amp;","VAR:NATFREQ=ANNUAL&amp;VAR:RFIELD=FINALIZED&amp;VAR:DB_TYPE=&amp;VAR:UNITS=M&amp;window=popup&amp;width=450&amp;height=300&amp;START_MAXIMIZED=FALSE"}</definedName>
    <definedName name="_87__FDSAUDITLINK__" localSheetId="5" hidden="1">{"fdsup://IBCentral/FAT Viewer?action=UPDATE&amp;creator=factset&amp;DOC_NAME=fat:reuters_annual_source_window.fat&amp;display_string=Audit&amp;DYN_ARGS=TRUE&amp;VAR:ID1=561709&amp;VAR:RCODE=DSTT&amp;VAR:SDATE=20080199&amp;VAR:FREQ=Y&amp;VAR:RELITEM=LOCAL&amp;VAR:CURRENCY=&amp;VAR:CURRSOURCE=EXSHARE&amp;","VAR:NATFREQ=ANNUAL&amp;VAR:RFIELD=FINALIZED&amp;VAR:DB_TYPE=&amp;VAR:UNITS=M&amp;window=popup&amp;width=450&amp;height=300&amp;START_MAXIMIZED=FALSE"}</definedName>
    <definedName name="_87__FDSAUDITLINK__" hidden="1">{"fdsup://IBCentral/FAT Viewer?action=UPDATE&amp;creator=factset&amp;DOC_NAME=fat:reuters_annual_source_window.fat&amp;display_string=Audit&amp;DYN_ARGS=TRUE&amp;VAR:ID1=561709&amp;VAR:RCODE=DSTT&amp;VAR:SDATE=20080199&amp;VAR:FREQ=Y&amp;VAR:RELITEM=LOCAL&amp;VAR:CURRENCY=&amp;VAR:CURRSOURCE=EXSHARE&amp;","VAR:NATFREQ=ANNUAL&amp;VAR:RFIELD=FINALIZED&amp;VAR:DB_TYPE=&amp;VAR:UNITS=M&amp;window=popup&amp;width=450&amp;height=300&amp;START_MAXIMIZED=FALSE"}</definedName>
    <definedName name="_870GLAFA1_36_1_1">NA()</definedName>
    <definedName name="_872GLAFA1_37_1_1">NA()</definedName>
    <definedName name="_874GLAFA1_38_1_1">NA()</definedName>
    <definedName name="_876GLAFA1_4_1">NA()</definedName>
    <definedName name="_877GLAFA1_5_1">NA()</definedName>
    <definedName name="_87C._15_1">NA()</definedName>
    <definedName name="_88__FDSAUDITLINK__" localSheetId="6" hidden="1">{"fdsup://IBCentral/FAT Viewer?action=UPDATE&amp;creator=factset&amp;DOC_NAME=fat:reuters_annual_source_window.fat&amp;display_string=Audit&amp;DYN_ARGS=TRUE&amp;VAR:ID1=561709&amp;VAR:RCODE=DSTT&amp;VAR:SDATE=20070199&amp;VAR:FREQ=Y&amp;VAR:RELITEM=LOCAL&amp;VAR:CURRENCY=&amp;VAR:CURRSOURCE=EXSHARE&amp;","VAR:NATFREQ=ANNUAL&amp;VAR:RFIELD=FINALIZED&amp;VAR:DB_TYPE=&amp;VAR:UNITS=M&amp;window=popup&amp;width=450&amp;height=300&amp;START_MAXIMIZED=FALSE"}</definedName>
    <definedName name="_88__FDSAUDITLINK__" localSheetId="4" hidden="1">{"fdsup://IBCentral/FAT Viewer?action=UPDATE&amp;creator=factset&amp;DOC_NAME=fat:reuters_annual_source_window.fat&amp;display_string=Audit&amp;DYN_ARGS=TRUE&amp;VAR:ID1=561709&amp;VAR:RCODE=DSTT&amp;VAR:SDATE=20070199&amp;VAR:FREQ=Y&amp;VAR:RELITEM=LOCAL&amp;VAR:CURRENCY=&amp;VAR:CURRSOURCE=EXSHARE&amp;","VAR:NATFREQ=ANNUAL&amp;VAR:RFIELD=FINALIZED&amp;VAR:DB_TYPE=&amp;VAR:UNITS=M&amp;window=popup&amp;width=450&amp;height=300&amp;START_MAXIMIZED=FALSE"}</definedName>
    <definedName name="_88__FDSAUDITLINK__" localSheetId="5" hidden="1">{"fdsup://IBCentral/FAT Viewer?action=UPDATE&amp;creator=factset&amp;DOC_NAME=fat:reuters_annual_source_window.fat&amp;display_string=Audit&amp;DYN_ARGS=TRUE&amp;VAR:ID1=561709&amp;VAR:RCODE=DSTT&amp;VAR:SDATE=20070199&amp;VAR:FREQ=Y&amp;VAR:RELITEM=LOCAL&amp;VAR:CURRENCY=&amp;VAR:CURRSOURCE=EXSHARE&amp;","VAR:NATFREQ=ANNUAL&amp;VAR:RFIELD=FINALIZED&amp;VAR:DB_TYPE=&amp;VAR:UNITS=M&amp;window=popup&amp;width=450&amp;height=300&amp;START_MAXIMIZED=FALSE"}</definedName>
    <definedName name="_88__FDSAUDITLINK__" hidden="1">{"fdsup://IBCentral/FAT Viewer?action=UPDATE&amp;creator=factset&amp;DOC_NAME=fat:reuters_annual_source_window.fat&amp;display_string=Audit&amp;DYN_ARGS=TRUE&amp;VAR:ID1=561709&amp;VAR:RCODE=DSTT&amp;VAR:SDATE=20070199&amp;VAR:FREQ=Y&amp;VAR:RELITEM=LOCAL&amp;VAR:CURRENCY=&amp;VAR:CURRSOURCE=EXSHARE&amp;","VAR:NATFREQ=ANNUAL&amp;VAR:RFIELD=FINALIZED&amp;VAR:DB_TYPE=&amp;VAR:UNITS=M&amp;window=popup&amp;width=450&amp;height=300&amp;START_MAXIMIZED=FALSE"}</definedName>
    <definedName name="_881GLAFA10_25_1">NA()</definedName>
    <definedName name="_882GLAFA10_26_1">NA()</definedName>
    <definedName name="_883GLAFA10_27_1">NA()</definedName>
    <definedName name="_884GLAFA10_28_1">NA()</definedName>
    <definedName name="_885GLAFA10_29_1">NA()</definedName>
    <definedName name="_886GLAFA10_30_1">NA()</definedName>
    <definedName name="_887GLAFA10_31_1">NA()</definedName>
    <definedName name="_888GLAFA10_32_1">NA()</definedName>
    <definedName name="_88C._19_1">NA()</definedName>
    <definedName name="_89__FDSAUDITLINK__" localSheetId="6" hidden="1">{"fdsup://IBCentral/FAT Viewer?action=UPDATE&amp;creator=factset&amp;DOC_NAME=fat:reuters_annual_source_window.fat&amp;display_string=Audit&amp;DYN_ARGS=TRUE&amp;VAR:ID1=561709&amp;VAR:RCODE=DSTT&amp;VAR:SDATE=20060199&amp;VAR:FREQ=Y&amp;VAR:RELITEM=LOCAL&amp;VAR:CURRENCY=&amp;VAR:CURRSOURCE=EXSHARE&amp;","VAR:NATFREQ=ANNUAL&amp;VAR:RFIELD=FINALIZED&amp;VAR:DB_TYPE=&amp;VAR:UNITS=M&amp;window=popup&amp;width=450&amp;height=300&amp;START_MAXIMIZED=FALSE"}</definedName>
    <definedName name="_89__FDSAUDITLINK__" localSheetId="4" hidden="1">{"fdsup://IBCentral/FAT Viewer?action=UPDATE&amp;creator=factset&amp;DOC_NAME=fat:reuters_annual_source_window.fat&amp;display_string=Audit&amp;DYN_ARGS=TRUE&amp;VAR:ID1=561709&amp;VAR:RCODE=DSTT&amp;VAR:SDATE=20060199&amp;VAR:FREQ=Y&amp;VAR:RELITEM=LOCAL&amp;VAR:CURRENCY=&amp;VAR:CURRSOURCE=EXSHARE&amp;","VAR:NATFREQ=ANNUAL&amp;VAR:RFIELD=FINALIZED&amp;VAR:DB_TYPE=&amp;VAR:UNITS=M&amp;window=popup&amp;width=450&amp;height=300&amp;START_MAXIMIZED=FALSE"}</definedName>
    <definedName name="_89__FDSAUDITLINK__" localSheetId="5" hidden="1">{"fdsup://IBCentral/FAT Viewer?action=UPDATE&amp;creator=factset&amp;DOC_NAME=fat:reuters_annual_source_window.fat&amp;display_string=Audit&amp;DYN_ARGS=TRUE&amp;VAR:ID1=561709&amp;VAR:RCODE=DSTT&amp;VAR:SDATE=20060199&amp;VAR:FREQ=Y&amp;VAR:RELITEM=LOCAL&amp;VAR:CURRENCY=&amp;VAR:CURRSOURCE=EXSHARE&amp;","VAR:NATFREQ=ANNUAL&amp;VAR:RFIELD=FINALIZED&amp;VAR:DB_TYPE=&amp;VAR:UNITS=M&amp;window=popup&amp;width=450&amp;height=300&amp;START_MAXIMIZED=FALSE"}</definedName>
    <definedName name="_89__FDSAUDITLINK__" hidden="1">{"fdsup://IBCentral/FAT Viewer?action=UPDATE&amp;creator=factset&amp;DOC_NAME=fat:reuters_annual_source_window.fat&amp;display_string=Audit&amp;DYN_ARGS=TRUE&amp;VAR:ID1=561709&amp;VAR:RCODE=DSTT&amp;VAR:SDATE=20060199&amp;VAR:FREQ=Y&amp;VAR:RELITEM=LOCAL&amp;VAR:CURRENCY=&amp;VAR:CURRSOURCE=EXSHARE&amp;","VAR:NATFREQ=ANNUAL&amp;VAR:RFIELD=FINALIZED&amp;VAR:DB_TYPE=&amp;VAR:UNITS=M&amp;window=popup&amp;width=450&amp;height=300&amp;START_MAXIMIZED=FALSE"}</definedName>
    <definedName name="_890GLAFA10_33_1_1">NA()</definedName>
    <definedName name="_892GLAFA10_34_1_1">NA()</definedName>
    <definedName name="_894GLAFA10_35_1_1">NA()</definedName>
    <definedName name="_896GLAFA10_36_1_1">NA()</definedName>
    <definedName name="_898GLAFA10_37_1_1">NA()</definedName>
    <definedName name="_8A._19_1">NA()</definedName>
    <definedName name="_9__123Graph_BGROWTH_9" hidden="1">#REF!</definedName>
    <definedName name="_9__123Graph_BSS6_A" hidden="1">#REF!</definedName>
    <definedName name="_9__FDSAUDITLINK__" localSheetId="6"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9__FDSAUDITLINK__" localSheetId="4"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9__FDSAUDITLINK__" localSheetId="5"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9__FDSAUDITLINK__" hidden="1">{"fdsup://IBCentral/FAT Viewer?action=UPDATE&amp;creator=factset&amp;DOC_NAME=fat:reuters_annual_source_window.fat&amp;display_string=Audit&amp;DYN_ARGS=TRUE&amp;VAR:ID1=738048&amp;VAR:RCODE=DSTT&amp;VAR:SDATE=20091299&amp;VAR:FREQ=Y&amp;VAR:RELITEM=LOCAL&amp;VAR:CURRENCY=&amp;VAR:CURRSOURCE=EXSHARE&amp;","VAR:NATFREQ=ANNUAL&amp;VAR:RFIELD=FINALIZED&amp;VAR:DB_TYPE=&amp;VAR:UNITS=M&amp;window=popup&amp;width=450&amp;height=300&amp;START_MAXIMIZED=FALSE"}</definedName>
    <definedName name="_90__FDSAUDITLINK__" localSheetId="6"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90__FDSAUDITLINK__" localSheetId="4"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90__FDSAUDITLINK__" localSheetId="5"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90__FDSAUDITLINK__"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900GLAFA10_38_1_1">NA()</definedName>
    <definedName name="_902GLAFA10_4_1">NA()</definedName>
    <definedName name="_903GLAFA10_5_1">NA()</definedName>
    <definedName name="_907GLAFA11_25_1">NA()</definedName>
    <definedName name="_908GLAFA11_26_1">NA()</definedName>
    <definedName name="_909GLAFA11_27_1">NA()</definedName>
    <definedName name="_91__FDSAUDITLINK__" localSheetId="6"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91__FDSAUDITLINK__" localSheetId="4"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91__FDSAUDITLINK__" localSheetId="5"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91__FDSAUDITLINK__"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910GLAFA11_28_1">NA()</definedName>
    <definedName name="_911GLAFA11_29_1">NA()</definedName>
    <definedName name="_912GLAFA11_30_1">NA()</definedName>
    <definedName name="_913GLAFA11_31_1">NA()</definedName>
    <definedName name="_914GLAFA11_32_1">NA()</definedName>
    <definedName name="_916GLAFA11_33_1_1">NA()</definedName>
    <definedName name="_918GLAFA11_34_1_1">NA()</definedName>
    <definedName name="_92__FDSAUDITLINK__" localSheetId="6"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92__FDSAUDITLINK__" localSheetId="4"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92__FDSAUDITLINK__" localSheetId="5"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92__FDSAUDITLINK__"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920GLAFA11_35_1_1">NA()</definedName>
    <definedName name="_922GLAFA11_36_1_1">NA()</definedName>
    <definedName name="_924GLAFA11_37_1_1">NA()</definedName>
    <definedName name="_926GLAFA11_38_1_1">NA()</definedName>
    <definedName name="_928GLAFA11_4_1">NA()</definedName>
    <definedName name="_929GLAFA11_5_1">NA()</definedName>
    <definedName name="_93__FDSAUDITLINK__" localSheetId="6"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93__FDSAUDITLINK__" localSheetId="4"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93__FDSAUDITLINK__" localSheetId="5"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93__FDSAUDITLINK__"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933GLAFA15_25_1">NA()</definedName>
    <definedName name="_934GLAFA15_26_1">NA()</definedName>
    <definedName name="_935GLAFA15_27_1">NA()</definedName>
    <definedName name="_936GLAFA15_28_1">NA()</definedName>
    <definedName name="_937GLAFA15_29_1">NA()</definedName>
    <definedName name="_938GLAFA15_30_1">NA()</definedName>
    <definedName name="_939GLAFA15_31_1">NA()</definedName>
    <definedName name="_94__FDSAUDITLINK__" localSheetId="6" hidden="1">{"fdsup://IBCentral/FAT Viewer?action=UPDATE&amp;creator=factset&amp;DOC_NAME=fat:reuters_annual_source_window.fat&amp;display_string=Audit&amp;DYN_ARGS=TRUE&amp;VAR:ID1=468232&amp;VAR:RCODE=DSTT&amp;VAR:SDATE=20050699&amp;VAR:FREQ=Y&amp;VAR:RELITEM=LOCAL&amp;VAR:CURRENCY=&amp;VAR:CURRSOURCE=EXSHARE&amp;","VAR:NATFREQ=ANNUAL&amp;VAR:RFIELD=FINALIZED&amp;VAR:DB_TYPE=&amp;VAR:UNITS=M&amp;window=popup&amp;width=450&amp;height=300&amp;START_MAXIMIZED=FALSE"}</definedName>
    <definedName name="_94__FDSAUDITLINK__" localSheetId="4" hidden="1">{"fdsup://IBCentral/FAT Viewer?action=UPDATE&amp;creator=factset&amp;DOC_NAME=fat:reuters_annual_source_window.fat&amp;display_string=Audit&amp;DYN_ARGS=TRUE&amp;VAR:ID1=468232&amp;VAR:RCODE=DSTT&amp;VAR:SDATE=20050699&amp;VAR:FREQ=Y&amp;VAR:RELITEM=LOCAL&amp;VAR:CURRENCY=&amp;VAR:CURRSOURCE=EXSHARE&amp;","VAR:NATFREQ=ANNUAL&amp;VAR:RFIELD=FINALIZED&amp;VAR:DB_TYPE=&amp;VAR:UNITS=M&amp;window=popup&amp;width=450&amp;height=300&amp;START_MAXIMIZED=FALSE"}</definedName>
    <definedName name="_94__FDSAUDITLINK__" localSheetId="5" hidden="1">{"fdsup://IBCentral/FAT Viewer?action=UPDATE&amp;creator=factset&amp;DOC_NAME=fat:reuters_annual_source_window.fat&amp;display_string=Audit&amp;DYN_ARGS=TRUE&amp;VAR:ID1=468232&amp;VAR:RCODE=DSTT&amp;VAR:SDATE=20050699&amp;VAR:FREQ=Y&amp;VAR:RELITEM=LOCAL&amp;VAR:CURRENCY=&amp;VAR:CURRSOURCE=EXSHARE&amp;","VAR:NATFREQ=ANNUAL&amp;VAR:RFIELD=FINALIZED&amp;VAR:DB_TYPE=&amp;VAR:UNITS=M&amp;window=popup&amp;width=450&amp;height=300&amp;START_MAXIMIZED=FALSE"}</definedName>
    <definedName name="_94__FDSAUDITLINK__" hidden="1">{"fdsup://IBCentral/FAT Viewer?action=UPDATE&amp;creator=factset&amp;DOC_NAME=fat:reuters_annual_source_window.fat&amp;display_string=Audit&amp;DYN_ARGS=TRUE&amp;VAR:ID1=468232&amp;VAR:RCODE=DSTT&amp;VAR:SDATE=20050699&amp;VAR:FREQ=Y&amp;VAR:RELITEM=LOCAL&amp;VAR:CURRENCY=&amp;VAR:CURRSOURCE=EXSHARE&amp;","VAR:NATFREQ=ANNUAL&amp;VAR:RFIELD=FINALIZED&amp;VAR:DB_TYPE=&amp;VAR:UNITS=M&amp;window=popup&amp;width=450&amp;height=300&amp;START_MAXIMIZED=FALSE"}</definedName>
    <definedName name="_940GLAFA15_32_1">NA()</definedName>
    <definedName name="_942GLAFA15_33_1_1">NA()</definedName>
    <definedName name="_944GLAFA15_34_1_1">NA()</definedName>
    <definedName name="_946GLAFA15_35_1_1">NA()</definedName>
    <definedName name="_948GLAFA15_36_1_1">NA()</definedName>
    <definedName name="_95__FDSAUDITLINK__" localSheetId="6"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95__FDSAUDITLINK__" localSheetId="4"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95__FDSAUDITLINK__" localSheetId="5"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95__FDSAUDITLINK__" hidden="1">{"fdsup://IBCentral/FAT Viewer?action=UPDATE&amp;creator=factset&amp;DOC_NAME=fat:reuters_annual_source_window.fat&amp;display_string=Audit&amp;DYN_ARGS=TRUE&amp;VAR:ID1=468232&amp;VAR:RCODE=DSTT&amp;VAR:SDATE=20090699&amp;VAR:FREQ=Y&amp;VAR:RELITEM=LOCAL&amp;VAR:CURRENCY=&amp;VAR:CURRSOURCE=EXSHARE&amp;","VAR:NATFREQ=ANNUAL&amp;VAR:RFIELD=FINALIZED&amp;VAR:DB_TYPE=&amp;VAR:UNITS=M&amp;window=popup&amp;width=450&amp;height=300&amp;START_MAXIMIZED=FALSE"}</definedName>
    <definedName name="_950GLAFA15_37_1_1">NA()</definedName>
    <definedName name="_952GLAFA15_38_1_1">NA()</definedName>
    <definedName name="_954GLAFA15_4_1">NA()</definedName>
    <definedName name="_955GLAFA15_5_1">NA()</definedName>
    <definedName name="_959GLAFA16_25_1">NA()</definedName>
    <definedName name="_96__FDSAUDITLINK__" localSheetId="6"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96__FDSAUDITLINK__" localSheetId="4"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96__FDSAUDITLINK__" localSheetId="5"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96__FDSAUDITLINK__" hidden="1">{"fdsup://IBCentral/FAT Viewer?action=UPDATE&amp;creator=factset&amp;DOC_NAME=fat:reuters_annual_source_window.fat&amp;display_string=Audit&amp;DYN_ARGS=TRUE&amp;VAR:ID1=468232&amp;VAR:RCODE=DSTT&amp;VAR:SDATE=20080699&amp;VAR:FREQ=Y&amp;VAR:RELITEM=LOCAL&amp;VAR:CURRENCY=&amp;VAR:CURRSOURCE=EXSHARE&amp;","VAR:NATFREQ=ANNUAL&amp;VAR:RFIELD=FINALIZED&amp;VAR:DB_TYPE=&amp;VAR:UNITS=M&amp;window=popup&amp;width=450&amp;height=300&amp;START_MAXIMIZED=FALSE"}</definedName>
    <definedName name="_960GLAFA16_26_1">NA()</definedName>
    <definedName name="_961GLAFA16_27_1">NA()</definedName>
    <definedName name="_962GLAFA16_28_1">NA()</definedName>
    <definedName name="_963GLAFA16_29_1">NA()</definedName>
    <definedName name="_964GLAFA16_30_1">NA()</definedName>
    <definedName name="_965GLAFA16_31_1">NA()</definedName>
    <definedName name="_966GLAFA16_32_1">NA()</definedName>
    <definedName name="_968GLAFA16_33_1_1">NA()</definedName>
    <definedName name="_97__FDSAUDITLINK__" localSheetId="6"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97__FDSAUDITLINK__" localSheetId="4"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97__FDSAUDITLINK__" localSheetId="5"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97__FDSAUDITLINK__" hidden="1">{"fdsup://IBCentral/FAT Viewer?action=UPDATE&amp;creator=factset&amp;DOC_NAME=fat:reuters_annual_source_window.fat&amp;display_string=Audit&amp;DYN_ARGS=TRUE&amp;VAR:ID1=468232&amp;VAR:RCODE=DSTT&amp;VAR:SDATE=20070699&amp;VAR:FREQ=Y&amp;VAR:RELITEM=LOCAL&amp;VAR:CURRENCY=&amp;VAR:CURRSOURCE=EXSHARE&amp;","VAR:NATFREQ=ANNUAL&amp;VAR:RFIELD=FINALIZED&amp;VAR:DB_TYPE=&amp;VAR:UNITS=M&amp;window=popup&amp;width=450&amp;height=300&amp;START_MAXIMIZED=FALSE"}</definedName>
    <definedName name="_970GLAFA16_34_1_1">NA()</definedName>
    <definedName name="_972GLAFA16_35_1_1">NA()</definedName>
    <definedName name="_974GLAFA16_36_1_1">NA()</definedName>
    <definedName name="_976GLAFA16_37_1_1">NA()</definedName>
    <definedName name="_978GLAFA16_38_1_1">NA()</definedName>
    <definedName name="_98__FDSAUDITLINK__" localSheetId="6"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98__FDSAUDITLINK__" localSheetId="4"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98__FDSAUDITLINK__" localSheetId="5"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98__FDSAUDITLINK__" hidden="1">{"fdsup://IBCentral/FAT Viewer?action=UPDATE&amp;creator=factset&amp;DOC_NAME=fat:reuters_annual_source_window.fat&amp;display_string=Audit&amp;DYN_ARGS=TRUE&amp;VAR:ID1=468232&amp;VAR:RCODE=DSTT&amp;VAR:SDATE=20060699&amp;VAR:FREQ=Y&amp;VAR:RELITEM=LOCAL&amp;VAR:CURRENCY=&amp;VAR:CURRSOURCE=EXSHARE&amp;","VAR:NATFREQ=ANNUAL&amp;VAR:RFIELD=FINALIZED&amp;VAR:DB_TYPE=&amp;VAR:UNITS=M&amp;window=popup&amp;width=450&amp;height=300&amp;START_MAXIMIZED=FALSE"}</definedName>
    <definedName name="_980GLAFA16_4_1">NA()</definedName>
    <definedName name="_981GLAFA16_5_1">NA()</definedName>
    <definedName name="_985GLAFA17_25_1">NA()</definedName>
    <definedName name="_986GLAFA17_26_1">NA()</definedName>
    <definedName name="_987GLAFA17_27_1">NA()</definedName>
    <definedName name="_988GLAFA17_28_1">NA()</definedName>
    <definedName name="_989GLAFA17_29_1">NA()</definedName>
    <definedName name="_99__FDSAUDITLINK__" localSheetId="6"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99__FDSAUDITLINK__" localSheetId="4"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99__FDSAUDITLINK__" localSheetId="5"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99__FDSAUDITLINK__" hidden="1">{"fdsup://IBCentral/FAT Viewer?action=UPDATE&amp;creator=factset&amp;DOC_NAME=fat:reuters_annual_source_window.fat&amp;display_string=Audit&amp;DYN_ARGS=TRUE&amp;VAR:ID1=468232&amp;VAR:RCODE=DSTT&amp;VAR:SDATE=20100699&amp;VAR:FREQ=Y&amp;VAR:RELITEM=LOCAL&amp;VAR:CURRENCY=&amp;VAR:CURRSOURCE=EXSHARE&amp;","VAR:NATFREQ=ANNUAL&amp;VAR:RFIELD=FINALIZED&amp;VAR:DB_TYPE=&amp;VAR:UNITS=M&amp;window=popup&amp;width=450&amp;height=300&amp;START_MAXIMIZED=FALSE"}</definedName>
    <definedName name="_990GLAFA17_30_1">NA()</definedName>
    <definedName name="_991GLAFA17_31_1">NA()</definedName>
    <definedName name="_992GLAFA17_32_1">NA()</definedName>
    <definedName name="_994GLAFA17_33_1_1">NA()</definedName>
    <definedName name="_996GLAFA17_34_1_1">NA()</definedName>
    <definedName name="_998GLAFA17_35_1_1">NA()</definedName>
    <definedName name="_99C._3_1">NA()</definedName>
    <definedName name="_a10" hidden="1">{"SUMM",#N/A,TRUE,"C";"ACT_PROD",#N/A,TRUE,"A";"ACT_SHIP",#N/A,TRUE,"A";"BP_YLD",#N/A,TRUE,"B";"ACTZ_PROD",#N/A,TRUE,"D";"ACTZ_SHIP",#N/A,TRUE,"D";"ACTZ_YLD",#N/A,TRUE,"E";"CPSI_PROD",#N/A,TRUE,"F";"CPSI_SHIP",#N/A,TRUE,"F"}</definedName>
    <definedName name="_a10_2" hidden="1">{"SUMM",#N/A,TRUE,"C";"ACT_PROD",#N/A,TRUE,"A";"ACT_SHIP",#N/A,TRUE,"A";"BP_YLD",#N/A,TRUE,"B";"ACTZ_PROD",#N/A,TRUE,"D";"ACTZ_SHIP",#N/A,TRUE,"D";"ACTZ_YLD",#N/A,TRUE,"E";"CPSI_PROD",#N/A,TRUE,"F";"CPSI_SHIP",#N/A,TRUE,"F"}</definedName>
    <definedName name="_a10_3" hidden="1">{"SUMM",#N/A,TRUE,"C";"ACT_PROD",#N/A,TRUE,"A";"ACT_SHIP",#N/A,TRUE,"A";"BP_YLD",#N/A,TRUE,"B";"ACTZ_PROD",#N/A,TRUE,"D";"ACTZ_SHIP",#N/A,TRUE,"D";"ACTZ_YLD",#N/A,TRUE,"E";"CPSI_PROD",#N/A,TRUE,"F";"CPSI_SHIP",#N/A,TRUE,"F"}</definedName>
    <definedName name="_a10_4" hidden="1">{"SUMM",#N/A,TRUE,"C";"ACT_PROD",#N/A,TRUE,"A";"ACT_SHIP",#N/A,TRUE,"A";"BP_YLD",#N/A,TRUE,"B";"ACTZ_PROD",#N/A,TRUE,"D";"ACTZ_SHIP",#N/A,TRUE,"D";"ACTZ_YLD",#N/A,TRUE,"E";"CPSI_PROD",#N/A,TRUE,"F";"CPSI_SHIP",#N/A,TRUE,"F"}</definedName>
    <definedName name="_a10_5" hidden="1">{"SUMM",#N/A,TRUE,"C";"ACT_PROD",#N/A,TRUE,"A";"ACT_SHIP",#N/A,TRUE,"A";"BP_YLD",#N/A,TRUE,"B";"ACTZ_PROD",#N/A,TRUE,"D";"ACTZ_SHIP",#N/A,TRUE,"D";"ACTZ_YLD",#N/A,TRUE,"E";"CPSI_PROD",#N/A,TRUE,"F";"CPSI_SHIP",#N/A,TRUE,"F"}</definedName>
    <definedName name="_a14" hidden="1">{"TAG1AGMS",#N/A,FALSE,"TAG 1A"}</definedName>
    <definedName name="_a15" hidden="1">{"weichwaren",#N/A,FALSE,"Liste 1";"hartwaren",#N/A,FALSE,"Liste 1";"food",#N/A,FALSE,"Liste 1";"fleisch",#N/A,FALSE,"Liste 1"}</definedName>
    <definedName name="_a16" hidden="1">{"weichwaren",#N/A,FALSE,"Liste 1";"hartwaren",#N/A,FALSE,"Liste 1";"food",#N/A,FALSE,"Liste 1";"fleisch",#N/A,FALSE,"Liste 1"}</definedName>
    <definedName name="_a17" hidden="1">{"TAG1AGMS",#N/A,FALSE,"TAG 1A"}</definedName>
    <definedName name="_a18" hidden="1">{"Tages_D",#N/A,FALSE,"Tagesbericht";"Tages_PL",#N/A,FALSE,"Tagesbericht"}</definedName>
    <definedName name="_a19" hidden="1">{"fleisch",#N/A,FALSE,"WG HK";"food",#N/A,FALSE,"WG HK";"hartwaren",#N/A,FALSE,"WG HK";"weichwaren",#N/A,FALSE,"WG HK"}</definedName>
    <definedName name="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3_2"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3_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3_4"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3_5"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33" hidden="1">{"fleisch",#N/A,FALSE,"WG HK";"food",#N/A,FALSE,"WG HK";"hartwaren",#N/A,FALSE,"WG HK";"weichwaren",#N/A,FALSE,"WG HK"}</definedName>
    <definedName name="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a4_2"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a4_3"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a4_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a4_5"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a5" hidden="1">{"andy_p",#N/A,FALSE,"A";"andy_s",#N/A,FALSE,"A"}</definedName>
    <definedName name="_a5_2" hidden="1">{"andy_p",#N/A,FALSE,"A";"andy_s",#N/A,FALSE,"A"}</definedName>
    <definedName name="_a5_3" hidden="1">{"andy_p",#N/A,FALSE,"A";"andy_s",#N/A,FALSE,"A"}</definedName>
    <definedName name="_a5_4" hidden="1">{"andy_p",#N/A,FALSE,"A";"andy_s",#N/A,FALSE,"A"}</definedName>
    <definedName name="_a5_5" hidden="1">{"andy_p",#N/A,FALSE,"A";"andy_s",#N/A,FALSE,"A"}</definedName>
    <definedName name="_a55" hidden="1">{"Tages_D",#N/A,FALSE,"Tagesbericht";"Tages_PL",#N/A,FALSE,"Tagesbericht"}</definedName>
    <definedName name="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a6_2"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a6_3"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a6_4"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a6_5"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a66" hidden="1">{"TAG1AGMS",#N/A,FALSE,"TAG 1A"}</definedName>
    <definedName name="_a7"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7_2"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7_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7_4"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7_5"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a8_2"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a8_3"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a8_4"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a8_5"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a9" hidden="1">{"SUMM",#N/A,TRUE,"C";"ACT_PROD",#N/A,TRUE,"A";"ACT_SHIP",#N/A,TRUE,"A";"BP_YLD",#N/A,TRUE,"B";"ACTZ_PROD",#N/A,TRUE,"D";"ACTZ_SHIP",#N/A,TRUE,"D";"ACTZ_YLD",#N/A,TRUE,"E";"CPSI_PROD",#N/A,TRUE,"F";"CPSI_SHIP",#N/A,TRUE,"F"}</definedName>
    <definedName name="_a9_2" hidden="1">{"SUMM",#N/A,TRUE,"C";"ACT_PROD",#N/A,TRUE,"A";"ACT_SHIP",#N/A,TRUE,"A";"BP_YLD",#N/A,TRUE,"B";"ACTZ_PROD",#N/A,TRUE,"D";"ACTZ_SHIP",#N/A,TRUE,"D";"ACTZ_YLD",#N/A,TRUE,"E";"CPSI_PROD",#N/A,TRUE,"F";"CPSI_SHIP",#N/A,TRUE,"F"}</definedName>
    <definedName name="_a9_3" hidden="1">{"SUMM",#N/A,TRUE,"C";"ACT_PROD",#N/A,TRUE,"A";"ACT_SHIP",#N/A,TRUE,"A";"BP_YLD",#N/A,TRUE,"B";"ACTZ_PROD",#N/A,TRUE,"D";"ACTZ_SHIP",#N/A,TRUE,"D";"ACTZ_YLD",#N/A,TRUE,"E";"CPSI_PROD",#N/A,TRUE,"F";"CPSI_SHIP",#N/A,TRUE,"F"}</definedName>
    <definedName name="_a9_4" hidden="1">{"SUMM",#N/A,TRUE,"C";"ACT_PROD",#N/A,TRUE,"A";"ACT_SHIP",#N/A,TRUE,"A";"BP_YLD",#N/A,TRUE,"B";"ACTZ_PROD",#N/A,TRUE,"D";"ACTZ_SHIP",#N/A,TRUE,"D";"ACTZ_YLD",#N/A,TRUE,"E";"CPSI_PROD",#N/A,TRUE,"F";"CPSI_SHIP",#N/A,TRUE,"F"}</definedName>
    <definedName name="_a9_5" hidden="1">{"SUMM",#N/A,TRUE,"C";"ACT_PROD",#N/A,TRUE,"A";"ACT_SHIP",#N/A,TRUE,"A";"BP_YLD",#N/A,TRUE,"B";"ACTZ_PROD",#N/A,TRUE,"D";"ACTZ_SHIP",#N/A,TRUE,"D";"ACTZ_YLD",#N/A,TRUE,"E";"CPSI_PROD",#N/A,TRUE,"F";"CPSI_SHIP",#N/A,TRUE,"F"}</definedName>
    <definedName name="_aa1" hidden="1">{#N/A,#N/A,FALSE,"Hip.Bas";#N/A,#N/A,FALSE,"ventas";#N/A,#N/A,FALSE,"ingre-Año";#N/A,#N/A,FALSE,"ventas-Año";#N/A,#N/A,FALSE,"Costepro";#N/A,#N/A,FALSE,"inversion";#N/A,#N/A,FALSE,"personal";#N/A,#N/A,FALSE,"Gastos-V";#N/A,#N/A,FALSE,"Circulante";#N/A,#N/A,FALSE,"CONSOLI";#N/A,#N/A,FALSE,"Es-Fin";#N/A,#N/A,FALSE,"Margen-P"}</definedName>
    <definedName name="_aa1_2" hidden="1">{#N/A,#N/A,FALSE,"Hip.Bas";#N/A,#N/A,FALSE,"ventas";#N/A,#N/A,FALSE,"ingre-Año";#N/A,#N/A,FALSE,"ventas-Año";#N/A,#N/A,FALSE,"Costepro";#N/A,#N/A,FALSE,"inversion";#N/A,#N/A,FALSE,"personal";#N/A,#N/A,FALSE,"Gastos-V";#N/A,#N/A,FALSE,"Circulante";#N/A,#N/A,FALSE,"CONSOLI";#N/A,#N/A,FALSE,"Es-Fin";#N/A,#N/A,FALSE,"Margen-P"}</definedName>
    <definedName name="_aa1_3" hidden="1">{#N/A,#N/A,FALSE,"Hip.Bas";#N/A,#N/A,FALSE,"ventas";#N/A,#N/A,FALSE,"ingre-Año";#N/A,#N/A,FALSE,"ventas-Año";#N/A,#N/A,FALSE,"Costepro";#N/A,#N/A,FALSE,"inversion";#N/A,#N/A,FALSE,"personal";#N/A,#N/A,FALSE,"Gastos-V";#N/A,#N/A,FALSE,"Circulante";#N/A,#N/A,FALSE,"CONSOLI";#N/A,#N/A,FALSE,"Es-Fin";#N/A,#N/A,FALSE,"Margen-P"}</definedName>
    <definedName name="_aa1_4" hidden="1">{#N/A,#N/A,FALSE,"Hip.Bas";#N/A,#N/A,FALSE,"ventas";#N/A,#N/A,FALSE,"ingre-Año";#N/A,#N/A,FALSE,"ventas-Año";#N/A,#N/A,FALSE,"Costepro";#N/A,#N/A,FALSE,"inversion";#N/A,#N/A,FALSE,"personal";#N/A,#N/A,FALSE,"Gastos-V";#N/A,#N/A,FALSE,"Circulante";#N/A,#N/A,FALSE,"CONSOLI";#N/A,#N/A,FALSE,"Es-Fin";#N/A,#N/A,FALSE,"Margen-P"}</definedName>
    <definedName name="_aa1_5"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2_2" hidden="1">{#N/A,#N/A,FALSE,"Hip.Bas";#N/A,#N/A,FALSE,"ventas";#N/A,#N/A,FALSE,"ingre-Año";#N/A,#N/A,FALSE,"ventas-Año";#N/A,#N/A,FALSE,"Costepro";#N/A,#N/A,FALSE,"inversion";#N/A,#N/A,FALSE,"personal";#N/A,#N/A,FALSE,"Gastos-V";#N/A,#N/A,FALSE,"Circulante";#N/A,#N/A,FALSE,"CONSOLI";#N/A,#N/A,FALSE,"Es-Fin";#N/A,#N/A,FALSE,"Margen-P"}</definedName>
    <definedName name="_aa2_3" hidden="1">{#N/A,#N/A,FALSE,"Hip.Bas";#N/A,#N/A,FALSE,"ventas";#N/A,#N/A,FALSE,"ingre-Año";#N/A,#N/A,FALSE,"ventas-Año";#N/A,#N/A,FALSE,"Costepro";#N/A,#N/A,FALSE,"inversion";#N/A,#N/A,FALSE,"personal";#N/A,#N/A,FALSE,"Gastos-V";#N/A,#N/A,FALSE,"Circulante";#N/A,#N/A,FALSE,"CONSOLI";#N/A,#N/A,FALSE,"Es-Fin";#N/A,#N/A,FALSE,"Margen-P"}</definedName>
    <definedName name="_aa2_4" hidden="1">{#N/A,#N/A,FALSE,"Hip.Bas";#N/A,#N/A,FALSE,"ventas";#N/A,#N/A,FALSE,"ingre-Año";#N/A,#N/A,FALSE,"ventas-Año";#N/A,#N/A,FALSE,"Costepro";#N/A,#N/A,FALSE,"inversion";#N/A,#N/A,FALSE,"personal";#N/A,#N/A,FALSE,"Gastos-V";#N/A,#N/A,FALSE,"Circulante";#N/A,#N/A,FALSE,"CONSOLI";#N/A,#N/A,FALSE,"Es-Fin";#N/A,#N/A,FALSE,"Margen-P"}</definedName>
    <definedName name="_aa2_5" hidden="1">{#N/A,#N/A,FALSE,"Hip.Bas";#N/A,#N/A,FALSE,"ventas";#N/A,#N/A,FALSE,"ingre-Año";#N/A,#N/A,FALSE,"ventas-Año";#N/A,#N/A,FALSE,"Costepro";#N/A,#N/A,FALSE,"inversion";#N/A,#N/A,FALSE,"personal";#N/A,#N/A,FALSE,"Gastos-V";#N/A,#N/A,FALSE,"Circulante";#N/A,#N/A,FALSE,"CONSOLI";#N/A,#N/A,FALSE,"Es-Fin";#N/A,#N/A,FALSE,"Margen-P"}</definedName>
    <definedName name="_aa22" hidden="1">{"Tages_D",#N/A,FALSE,"Tagesbericht";"Tages_PL",#N/A,FALSE,"Tagesbericht"}</definedName>
    <definedName name="_aa3" hidden="1">{#N/A,#N/A,FALSE,"Hip.Bas";#N/A,#N/A,FALSE,"ventas";#N/A,#N/A,FALSE,"ingre-Año";#N/A,#N/A,FALSE,"ventas-Año";#N/A,#N/A,FALSE,"Costepro";#N/A,#N/A,FALSE,"inversion";#N/A,#N/A,FALSE,"personal";#N/A,#N/A,FALSE,"Gastos-V";#N/A,#N/A,FALSE,"Circulante";#N/A,#N/A,FALSE,"CONSOLI";#N/A,#N/A,FALSE,"Es-Fin";#N/A,#N/A,FALSE,"Margen-P"}</definedName>
    <definedName name="_aa3_2" hidden="1">{#N/A,#N/A,FALSE,"Hip.Bas";#N/A,#N/A,FALSE,"ventas";#N/A,#N/A,FALSE,"ingre-Año";#N/A,#N/A,FALSE,"ventas-Año";#N/A,#N/A,FALSE,"Costepro";#N/A,#N/A,FALSE,"inversion";#N/A,#N/A,FALSE,"personal";#N/A,#N/A,FALSE,"Gastos-V";#N/A,#N/A,FALSE,"Circulante";#N/A,#N/A,FALSE,"CONSOLI";#N/A,#N/A,FALSE,"Es-Fin";#N/A,#N/A,FALSE,"Margen-P"}</definedName>
    <definedName name="_aa3_3" hidden="1">{#N/A,#N/A,FALSE,"Hip.Bas";#N/A,#N/A,FALSE,"ventas";#N/A,#N/A,FALSE,"ingre-Año";#N/A,#N/A,FALSE,"ventas-Año";#N/A,#N/A,FALSE,"Costepro";#N/A,#N/A,FALSE,"inversion";#N/A,#N/A,FALSE,"personal";#N/A,#N/A,FALSE,"Gastos-V";#N/A,#N/A,FALSE,"Circulante";#N/A,#N/A,FALSE,"CONSOLI";#N/A,#N/A,FALSE,"Es-Fin";#N/A,#N/A,FALSE,"Margen-P"}</definedName>
    <definedName name="_aa3_4" hidden="1">{#N/A,#N/A,FALSE,"Hip.Bas";#N/A,#N/A,FALSE,"ventas";#N/A,#N/A,FALSE,"ingre-Año";#N/A,#N/A,FALSE,"ventas-Año";#N/A,#N/A,FALSE,"Costepro";#N/A,#N/A,FALSE,"inversion";#N/A,#N/A,FALSE,"personal";#N/A,#N/A,FALSE,"Gastos-V";#N/A,#N/A,FALSE,"Circulante";#N/A,#N/A,FALSE,"CONSOLI";#N/A,#N/A,FALSE,"Es-Fin";#N/A,#N/A,FALSE,"Margen-P"}</definedName>
    <definedName name="_aa3_5" hidden="1">{#N/A,#N/A,FALSE,"Hip.Bas";#N/A,#N/A,FALSE,"ventas";#N/A,#N/A,FALSE,"ingre-Año";#N/A,#N/A,FALSE,"ventas-Año";#N/A,#N/A,FALSE,"Costepro";#N/A,#N/A,FALSE,"inversion";#N/A,#N/A,FALSE,"personal";#N/A,#N/A,FALSE,"Gastos-V";#N/A,#N/A,FALSE,"Circulante";#N/A,#N/A,FALSE,"CONSOLI";#N/A,#N/A,FALSE,"Es-Fin";#N/A,#N/A,FALSE,"Margen-P"}</definedName>
    <definedName name="_act" hidden="1">1</definedName>
    <definedName name="_act.act" hidden="1">1</definedName>
    <definedName name="_actual" hidden="1">1</definedName>
    <definedName name="_adjust" hidden="1">1</definedName>
    <definedName name="_ald2000" hidden="1">{"Cash Flow",#N/A,FALSE,"Input"}</definedName>
    <definedName name="_AMO_XmlVersion" hidden="1">"'1'"</definedName>
    <definedName name="_ann" hidden="1">1</definedName>
    <definedName name="_annual" hidden="1">1</definedName>
    <definedName name="_as2" hidden="1">"AS2DocumentEdit"</definedName>
    <definedName name="_atmat" hidden="1">2</definedName>
    <definedName name="_atmaturity" hidden="1">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b18" hidden="1">{"Tages_D",#N/A,FALSE,"Tagesbericht";"Tages_PL",#N/A,FALSE,"Tagesbericht"}</definedName>
    <definedName name="_b19" hidden="1">{"Tages_D",#N/A,FALSE,"Tagesbericht";"Tages_PL",#N/A,FALSE,"Tagesbericht"}</definedName>
    <definedName name="_bb3" hidden="1">{#N/A,#N/A,FALSE,"Hip.Bas";#N/A,#N/A,FALSE,"ventas";#N/A,#N/A,FALSE,"ingre-Año";#N/A,#N/A,FALSE,"ventas-Año";#N/A,#N/A,FALSE,"Costepro";#N/A,#N/A,FALSE,"inversion";#N/A,#N/A,FALSE,"personal";#N/A,#N/A,FALSE,"Gastos-V";#N/A,#N/A,FALSE,"Circulante";#N/A,#N/A,FALSE,"CONSOLI";#N/A,#N/A,FALSE,"Es-Fin";#N/A,#N/A,FALSE,"Margen-P"}</definedName>
    <definedName name="_bb3_2" hidden="1">{#N/A,#N/A,FALSE,"Hip.Bas";#N/A,#N/A,FALSE,"ventas";#N/A,#N/A,FALSE,"ingre-Año";#N/A,#N/A,FALSE,"ventas-Año";#N/A,#N/A,FALSE,"Costepro";#N/A,#N/A,FALSE,"inversion";#N/A,#N/A,FALSE,"personal";#N/A,#N/A,FALSE,"Gastos-V";#N/A,#N/A,FALSE,"Circulante";#N/A,#N/A,FALSE,"CONSOLI";#N/A,#N/A,FALSE,"Es-Fin";#N/A,#N/A,FALSE,"Margen-P"}</definedName>
    <definedName name="_bb3_3" hidden="1">{#N/A,#N/A,FALSE,"Hip.Bas";#N/A,#N/A,FALSE,"ventas";#N/A,#N/A,FALSE,"ingre-Año";#N/A,#N/A,FALSE,"ventas-Año";#N/A,#N/A,FALSE,"Costepro";#N/A,#N/A,FALSE,"inversion";#N/A,#N/A,FALSE,"personal";#N/A,#N/A,FALSE,"Gastos-V";#N/A,#N/A,FALSE,"Circulante";#N/A,#N/A,FALSE,"CONSOLI";#N/A,#N/A,FALSE,"Es-Fin";#N/A,#N/A,FALSE,"Margen-P"}</definedName>
    <definedName name="_bb3_4" hidden="1">{#N/A,#N/A,FALSE,"Hip.Bas";#N/A,#N/A,FALSE,"ventas";#N/A,#N/A,FALSE,"ingre-Año";#N/A,#N/A,FALSE,"ventas-Año";#N/A,#N/A,FALSE,"Costepro";#N/A,#N/A,FALSE,"inversion";#N/A,#N/A,FALSE,"personal";#N/A,#N/A,FALSE,"Gastos-V";#N/A,#N/A,FALSE,"Circulante";#N/A,#N/A,FALSE,"CONSOLI";#N/A,#N/A,FALSE,"Es-Fin";#N/A,#N/A,FALSE,"Margen-P"}</definedName>
    <definedName name="_bb3_5" hidden="1">{#N/A,#N/A,FALSE,"Hip.Bas";#N/A,#N/A,FALSE,"ventas";#N/A,#N/A,FALSE,"ingre-Año";#N/A,#N/A,FALSE,"ventas-Año";#N/A,#N/A,FALSE,"Costepro";#N/A,#N/A,FALSE,"inversion";#N/A,#N/A,FALSE,"personal";#N/A,#N/A,FALSE,"Gastos-V";#N/A,#N/A,FALSE,"Circulante";#N/A,#N/A,FALSE,"CONSOLI";#N/A,#N/A,FALSE,"Es-Fin";#N/A,#N/A,FALSE,"Margen-P"}</definedName>
    <definedName name="_bb4" hidden="1">{#N/A,#N/A,FALSE,"Hip.Bas";#N/A,#N/A,FALSE,"ventas";#N/A,#N/A,FALSE,"ingre-Año";#N/A,#N/A,FALSE,"ventas-Año";#N/A,#N/A,FALSE,"Costepro";#N/A,#N/A,FALSE,"inversion";#N/A,#N/A,FALSE,"personal";#N/A,#N/A,FALSE,"Gastos-V";#N/A,#N/A,FALSE,"Circulante";#N/A,#N/A,FALSE,"CONSOLI";#N/A,#N/A,FALSE,"Es-Fin";#N/A,#N/A,FALSE,"Margen-P"}</definedName>
    <definedName name="_bb4_2" hidden="1">{#N/A,#N/A,FALSE,"Hip.Bas";#N/A,#N/A,FALSE,"ventas";#N/A,#N/A,FALSE,"ingre-Año";#N/A,#N/A,FALSE,"ventas-Año";#N/A,#N/A,FALSE,"Costepro";#N/A,#N/A,FALSE,"inversion";#N/A,#N/A,FALSE,"personal";#N/A,#N/A,FALSE,"Gastos-V";#N/A,#N/A,FALSE,"Circulante";#N/A,#N/A,FALSE,"CONSOLI";#N/A,#N/A,FALSE,"Es-Fin";#N/A,#N/A,FALSE,"Margen-P"}</definedName>
    <definedName name="_bb4_3" hidden="1">{#N/A,#N/A,FALSE,"Hip.Bas";#N/A,#N/A,FALSE,"ventas";#N/A,#N/A,FALSE,"ingre-Año";#N/A,#N/A,FALSE,"ventas-Año";#N/A,#N/A,FALSE,"Costepro";#N/A,#N/A,FALSE,"inversion";#N/A,#N/A,FALSE,"personal";#N/A,#N/A,FALSE,"Gastos-V";#N/A,#N/A,FALSE,"Circulante";#N/A,#N/A,FALSE,"CONSOLI";#N/A,#N/A,FALSE,"Es-Fin";#N/A,#N/A,FALSE,"Margen-P"}</definedName>
    <definedName name="_bb4_4" hidden="1">{#N/A,#N/A,FALSE,"Hip.Bas";#N/A,#N/A,FALSE,"ventas";#N/A,#N/A,FALSE,"ingre-Año";#N/A,#N/A,FALSE,"ventas-Año";#N/A,#N/A,FALSE,"Costepro";#N/A,#N/A,FALSE,"inversion";#N/A,#N/A,FALSE,"personal";#N/A,#N/A,FALSE,"Gastos-V";#N/A,#N/A,FALSE,"Circulante";#N/A,#N/A,FALSE,"CONSOLI";#N/A,#N/A,FALSE,"Es-Fin";#N/A,#N/A,FALSE,"Margen-P"}</definedName>
    <definedName name="_bb4_5" hidden="1">{#N/A,#N/A,FALSE,"Hip.Bas";#N/A,#N/A,FALSE,"ventas";#N/A,#N/A,FALSE,"ingre-Año";#N/A,#N/A,FALSE,"ventas-Año";#N/A,#N/A,FALSE,"Costepro";#N/A,#N/A,FALSE,"inversion";#N/A,#N/A,FALSE,"personal";#N/A,#N/A,FALSE,"Gastos-V";#N/A,#N/A,FALSE,"Circulante";#N/A,#N/A,FALSE,"CONSOLI";#N/A,#N/A,FALSE,"Es-Fin";#N/A,#N/A,FALSE,"Margen-P"}</definedName>
    <definedName name="_bb5" hidden="1">{#N/A,#N/A,FALSE,"Hip.Bas";#N/A,#N/A,FALSE,"ventas";#N/A,#N/A,FALSE,"ingre-Año";#N/A,#N/A,FALSE,"ventas-Año";#N/A,#N/A,FALSE,"Costepro";#N/A,#N/A,FALSE,"inversion";#N/A,#N/A,FALSE,"personal";#N/A,#N/A,FALSE,"Gastos-V";#N/A,#N/A,FALSE,"Circulante";#N/A,#N/A,FALSE,"CONSOLI";#N/A,#N/A,FALSE,"Es-Fin";#N/A,#N/A,FALSE,"Margen-P"}</definedName>
    <definedName name="_bb5_2" hidden="1">{#N/A,#N/A,FALSE,"Hip.Bas";#N/A,#N/A,FALSE,"ventas";#N/A,#N/A,FALSE,"ingre-Año";#N/A,#N/A,FALSE,"ventas-Año";#N/A,#N/A,FALSE,"Costepro";#N/A,#N/A,FALSE,"inversion";#N/A,#N/A,FALSE,"personal";#N/A,#N/A,FALSE,"Gastos-V";#N/A,#N/A,FALSE,"Circulante";#N/A,#N/A,FALSE,"CONSOLI";#N/A,#N/A,FALSE,"Es-Fin";#N/A,#N/A,FALSE,"Margen-P"}</definedName>
    <definedName name="_bb5_3" hidden="1">{#N/A,#N/A,FALSE,"Hip.Bas";#N/A,#N/A,FALSE,"ventas";#N/A,#N/A,FALSE,"ingre-Año";#N/A,#N/A,FALSE,"ventas-Año";#N/A,#N/A,FALSE,"Costepro";#N/A,#N/A,FALSE,"inversion";#N/A,#N/A,FALSE,"personal";#N/A,#N/A,FALSE,"Gastos-V";#N/A,#N/A,FALSE,"Circulante";#N/A,#N/A,FALSE,"CONSOLI";#N/A,#N/A,FALSE,"Es-Fin";#N/A,#N/A,FALSE,"Margen-P"}</definedName>
    <definedName name="_bb5_4" hidden="1">{#N/A,#N/A,FALSE,"Hip.Bas";#N/A,#N/A,FALSE,"ventas";#N/A,#N/A,FALSE,"ingre-Año";#N/A,#N/A,FALSE,"ventas-Año";#N/A,#N/A,FALSE,"Costepro";#N/A,#N/A,FALSE,"inversion";#N/A,#N/A,FALSE,"personal";#N/A,#N/A,FALSE,"Gastos-V";#N/A,#N/A,FALSE,"Circulante";#N/A,#N/A,FALSE,"CONSOLI";#N/A,#N/A,FALSE,"Es-Fin";#N/A,#N/A,FALSE,"Margen-P"}</definedName>
    <definedName name="_bb5_5" hidden="1">{#N/A,#N/A,FALSE,"Hip.Bas";#N/A,#N/A,FALSE,"ventas";#N/A,#N/A,FALSE,"ingre-Año";#N/A,#N/A,FALSE,"ventas-Año";#N/A,#N/A,FALSE,"Costepro";#N/A,#N/A,FALSE,"inversion";#N/A,#N/A,FALSE,"personal";#N/A,#N/A,FALSE,"Gastos-V";#N/A,#N/A,FALSE,"Circulante";#N/A,#N/A,FALSE,"CONSOLI";#N/A,#N/A,FALSE,"Es-Fin";#N/A,#N/A,FALSE,"Margen-P"}</definedName>
    <definedName name="_bdm.00C6D960AA924604B9189468C958D135.edm" hidden="1">#REF!</definedName>
    <definedName name="_bdm.018456F7FA8411D6B67C0010A48BFF38.edm" hidden="1">#REF!</definedName>
    <definedName name="_bdm.01CDDBACA19311D6B66800034790925F.edm" hidden="1">#REF!</definedName>
    <definedName name="_bdm.01CDDBFDA19311D6B66800034790925F.edm" hidden="1">#REF!</definedName>
    <definedName name="_bdm.074EB0C6AAE811D6B66B0010A4863BD8.edm" hidden="1">#REF!</definedName>
    <definedName name="_bdm.0E72569B534E450BBDD4D4C08A228512.edm" hidden="1">#REF!</definedName>
    <definedName name="_bdm.0F288D482B984B9FB7CF701B327B593C.edm" hidden="1">#REF!</definedName>
    <definedName name="_bdm.1742263542124AF3BCE865208D9E404D.edm" hidden="1">#REF!</definedName>
    <definedName name="_bdm.17F8C14C7F3843639B22BBCA0A71BB38.edm" hidden="1">#REF!</definedName>
    <definedName name="_bdm.196E2C1A7BD14EB9BA42E1F187F09491.edm" hidden="1">#REF!</definedName>
    <definedName name="_bdm.19FFFF7A5F1B4C0998888A110056ED76.edm" hidden="1">#REF!</definedName>
    <definedName name="_bdm.1A1610A6F8BC4230AE585C8A185446F0.edm" hidden="1">#REF!</definedName>
    <definedName name="_bdm.1D0C2820985E4D8D9A53450F5BC66FA7.edm" hidden="1">#REF!</definedName>
    <definedName name="_bdm.1D220B6B5B164370A3CF21AC7A43A0CE.edm" hidden="1">#REF!</definedName>
    <definedName name="_bdm.206C2DBCAA3711D6B64A0010A494EFA8.edm" hidden="1">#REF!</definedName>
    <definedName name="_bdm.22D0CCFB3B6F40EC9B39A7FAEE1C2321.edm" hidden="1">#REF!</definedName>
    <definedName name="_bdm.24476D2F92714D19AB6C4B71B89FA5D8.edm" hidden="1">#REF!</definedName>
    <definedName name="_bdm.25A9C63C58E0417DB5AA529D4513182D.edm" hidden="1">#REF!</definedName>
    <definedName name="_bdm.266DA1AA4AB74ADF8D961EFA5614DA79.edm" hidden="1">#REF!</definedName>
    <definedName name="_bdm.275AEFEB5BBA4ABC8596C0BA473A3320.edm" hidden="1">#REF!</definedName>
    <definedName name="_bdm.2D98F8D70EF343F787CF71109FEAC100.edm" hidden="1">#REF!</definedName>
    <definedName name="_bdm.2F7A28C715A34E59ACD47BF4ACFF5BEC.edm" hidden="1">#REF!</definedName>
    <definedName name="_bdm.327EA03D3A584F82A302CFE810FD977E.edm" hidden="1">#REF!</definedName>
    <definedName name="_bdm.3381B92ED69C44B1AAD1265465682DA0.edm" hidden="1">#REF!</definedName>
    <definedName name="_bdm.3803A7941AB5419A8F5B3F22659B0C31.edm" hidden="1">#REF!</definedName>
    <definedName name="_bdm.41BEBC277DD34371A7F5020E3F3B2A78.edm" hidden="1">#REF!</definedName>
    <definedName name="_bdm.43FDCB118A2A4C5FA3B3A7A175174CB0.edm" hidden="1">#REF!</definedName>
    <definedName name="_bdm.44C8A3A18C954DC28DF11D65F8CD9D16.edm" hidden="1">#REF!</definedName>
    <definedName name="_bdm.459044149E4C40FC95147D7672B0886E.edm" hidden="1">#REF!</definedName>
    <definedName name="_bdm.45EAEAE1600C41D3ACD3DB5ABCFE38C1.edm" hidden="1">#REF!</definedName>
    <definedName name="_bdm.475844AEC35A11D6B6A80010A4860669.edm" hidden="1">#REF!</definedName>
    <definedName name="_bdm.487DA06C7E4F47F19ED7E9F18C927B78.edm" hidden="1">#REF!</definedName>
    <definedName name="_bdm.4D205F5202574B76BC76879DB9245753.edm" hidden="1">#REF!</definedName>
    <definedName name="_bdm.505EFC1C80C24F77A20CF4EE20105873.edm" hidden="1">#REF!</definedName>
    <definedName name="_bdm.514A1F326BC24AE8B009BD3FC592AAD7.edm" hidden="1">#REF!</definedName>
    <definedName name="_bdm.562FC36C6F6C4006B50A5D9769431E10.edm" hidden="1">#REF!</definedName>
    <definedName name="_bdm.565A9E7B49DB4C5780DCBA06446B44E1.edm" hidden="1">#REF!</definedName>
    <definedName name="_bdm.5679979EBAB048F4935CA60321368EB4.edm" hidden="1">#REF!</definedName>
    <definedName name="_bdm.5AF8C68B1B4D4725A2EF100AD746D415.edm" hidden="1">#REF!</definedName>
    <definedName name="_bdm.5C6D0D9D93BD4742A18A5B8A51E9F99E.edm" hidden="1">#REF!</definedName>
    <definedName name="_bdm.5D8D55B204CB487ABFE89E021F786C24.edm" hidden="1">#REF!</definedName>
    <definedName name="_bdm.606B3CB1406F4187852A945B0020F706.edm" hidden="1">#REF!</definedName>
    <definedName name="_bdm.61ED02BFE0B348829184BE36B07771C8.edm" hidden="1">#REF!</definedName>
    <definedName name="_bdm.61EFF1B4BD894A8AA64E60CD16789FE7.edm" hidden="1">#REF!</definedName>
    <definedName name="_bdm.680534A8CE05489CAF305B50B8D9395C.edm" hidden="1">#REF!</definedName>
    <definedName name="_bdm.6CAA009E54F74E6AAB51EB69780193A2.edm" hidden="1">#REF!</definedName>
    <definedName name="_bdm.6F0D3E35D3FE4A26BADE58A6CD9009D3.edm" hidden="1">#REF!</definedName>
    <definedName name="_bdm.6F3B96F7DEE942988C386069D95EF19C.edm" hidden="1">#REF!</definedName>
    <definedName name="_bdm.6F44DF6EBF3D4432A71DF03D4DA26537.edm" hidden="1">#REF!</definedName>
    <definedName name="_bdm.710C7DA6F4DF4B42B668C074065CAC09.edm" hidden="1">#REF!</definedName>
    <definedName name="_bdm.7350617A1C504EC393FC8CF1A5EAFF23.edm" hidden="1">#REF!</definedName>
    <definedName name="_bdm.74E24923A0F24AF7950771B69FDD47BE.edm" hidden="1">#REF!</definedName>
    <definedName name="_bdm.76CB26C38BD6425B8EF13D4F9F050D8C.edm" hidden="1">#REF!</definedName>
    <definedName name="_bdm.79DC0F15A8A14D0AAAD93CE87CF1B6F7.edm" hidden="1">#REF!</definedName>
    <definedName name="_bdm.7D6752593B4847479A3DFAE130B343F4.edm" hidden="1">#REF!</definedName>
    <definedName name="_bdm.8139F9CE0BFF4175A7ABEFCD1CFFD181.edm" hidden="1">#REF!</definedName>
    <definedName name="_bdm.83D494645D074B0CA15493DF585E5013.edm" hidden="1">#REF!</definedName>
    <definedName name="_bdm.84D87C2383A04C829026C19F07C2EA4A.edm" hidden="1">#REF!</definedName>
    <definedName name="_bdm.8B35F89D16034126B13D53ADFD7752D5.edm" hidden="1">#REF!</definedName>
    <definedName name="_bdm.95936FC30BE54F4F8BD88B9FADB3B06B.edm" hidden="1">#REF!</definedName>
    <definedName name="_bdm.963C513084B14C0886948239EE00879E.edm" hidden="1">#REF!</definedName>
    <definedName name="_bdm.963F79A5AF884E229AC36C686089711B.edm" hidden="1">#REF!</definedName>
    <definedName name="_bdm.98599B9260E9408AA2DDEFFC9F6B6986.edm" hidden="1">#REF!</definedName>
    <definedName name="_bdm.98A6FF5E6E104127A4B3CE93863956AF.edm" hidden="1">#REF!</definedName>
    <definedName name="_bdm.9F624989C7F74AE8BC7E695101E00664.edm" hidden="1">#REF!</definedName>
    <definedName name="_bdm.A00643E6A705476084A5F584F5934ED2.edm" hidden="1">#REF!</definedName>
    <definedName name="_bdm.A5079CC3AD6E11D6B69B0010A4860669.edm" hidden="1">#REF!</definedName>
    <definedName name="_bdm.A835AB8BC6DC49ACA93174F81142BACB.edm" hidden="1">#REF!</definedName>
    <definedName name="_bdm.A9433F36D27E42998843D0702B3398CD.edm" hidden="1">#REF!</definedName>
    <definedName name="_bdm.AEE47B9DA49411D6B642000347B55725.edm" hidden="1">#REF!</definedName>
    <definedName name="_bdm.B5FFEBFE8215471E8F0C7AA32F4745B0.edm" hidden="1">#REF!</definedName>
    <definedName name="_bdm.BD472F70FB3549E4B2807A21A5B20171.edm" hidden="1">#REF!</definedName>
    <definedName name="_bdm.C194714595F14520AA52E6501AEC9C62.edm" hidden="1">#REF!</definedName>
    <definedName name="_bdm.C493FC06B50A11D6B65200034793051B.edm" hidden="1">#REF!</definedName>
    <definedName name="_bdm.C4CE12577563444ABC9509693BEF0735.edm" hidden="1">#REF!</definedName>
    <definedName name="_bdm.C580A46154CD452A81A3A3DF1EC8B7C7.edm" hidden="1">#REF!</definedName>
    <definedName name="_bdm.CC971240B06D4B72974932A5991C4C48.edm" hidden="1">#REF!</definedName>
    <definedName name="_bdm.CD935511C43311D694F10002A5104F94.edm" hidden="1">#REF!</definedName>
    <definedName name="_bdm.CD93552CC43311D694F10002A5104F94.edm" hidden="1">#REF!</definedName>
    <definedName name="_bdm.CE3FE96A4B58408192104B86A23583D2.edm" hidden="1">#REF!</definedName>
    <definedName name="_bdm.CED7CC414A534A14896F8C5916D79940.edm" hidden="1">#REF!</definedName>
    <definedName name="_bdm.CF26F181CFB149089A150B6E9984E88F.edm" hidden="1">#REF!</definedName>
    <definedName name="_bdm.CF4A122EE4874F068ABC57ADD1C52349.edm" hidden="1">#REF!</definedName>
    <definedName name="_bdm.D54908A9B95840E79BE404067513F73D.edm" hidden="1">#REF!</definedName>
    <definedName name="_bdm.D9CD5A601CFC402FB2AE00D3CAB15E5A.edm" hidden="1">#REF!</definedName>
    <definedName name="_bdm.DA40FBE9A21F45CAAF44C89D86D767E0.edm" hidden="1">#REF!</definedName>
    <definedName name="_bdm.DC6A3D25BEC843C49B66DD6F76F9471C.edm" hidden="1">#REF!</definedName>
    <definedName name="_bdm.DD42C7A0395247A89C89C455BFF50C0B.edm" hidden="1">#REF!</definedName>
    <definedName name="_bdm.E81BE60916CA40CFA4F1CBB5446055CB.edm" hidden="1">#REF!</definedName>
    <definedName name="_bdm.EC4F2BD0A42741C4BB1E244A00244AA0.edm" hidden="1">#REF!</definedName>
    <definedName name="_bdm.F173DBBBE9FF4EA3B7CB7A579DC2AF29.edm" hidden="1">#REF!</definedName>
    <definedName name="_bdm.F33CAE9E112441E5A3D5BB92B57D17E0.edm" hidden="1">#REF!</definedName>
    <definedName name="_bdm.F88052D43A8143D9BFF274E786D61433.edm" hidden="1">#REF!</definedName>
    <definedName name="_bdm.FA5944A4D7D644CA8283449B5AE2024F.edm" hidden="1">#REF!</definedName>
    <definedName name="_bdm.FB06355068A6473E8BFD84F095498EEF.edm" hidden="1">#REF!</definedName>
    <definedName name="_BIO1" hidden="1">{"toc1",#N/A,FALSE,"TOC";"cover",#N/A,FALSE,"Cover";"ts1",#N/A,FALSE,"Transaction Summary";"ei3",#N/A,FALSE,"Earnings Impact";"ad3",#N/A,FALSE,"accretion dilution"}</definedName>
    <definedName name="_BIO1_2" hidden="1">{"toc1",#N/A,FALSE,"TOC";"cover",#N/A,FALSE,"Cover";"ts1",#N/A,FALSE,"Transaction Summary";"ei3",#N/A,FALSE,"Earnings Impact";"ad3",#N/A,FALSE,"accretion dilution"}</definedName>
    <definedName name="_BIO1_3" hidden="1">{"toc1",#N/A,FALSE,"TOC";"cover",#N/A,FALSE,"Cover";"ts1",#N/A,FALSE,"Transaction Summary";"ei3",#N/A,FALSE,"Earnings Impact";"ad3",#N/A,FALSE,"accretion dilution"}</definedName>
    <definedName name="_BIO1_4" hidden="1">{"toc1",#N/A,FALSE,"TOC";"cover",#N/A,FALSE,"Cover";"ts1",#N/A,FALSE,"Transaction Summary";"ei3",#N/A,FALSE,"Earnings Impact";"ad3",#N/A,FALSE,"accretion dilution"}</definedName>
    <definedName name="_BIO1_5" hidden="1">{"toc1",#N/A,FALSE,"TOC";"cover",#N/A,FALSE,"Cover";"ts1",#N/A,FALSE,"Transaction Summary";"ei3",#N/A,FALSE,"Earnings Impact";"ad3",#N/A,FALSE,"accretion dilution"}</definedName>
    <definedName name="_bond" hidden="1">3</definedName>
    <definedName name="_c" hidden="1">"AS2DocumentBrowse"</definedName>
    <definedName name="_CoA1997">#REF!</definedName>
    <definedName name="_CP0705" localSheetId="6" hidden="1">{"'Sheet1'!$A$1:$AI$34","'Sheet1'!$A$1:$AI$31","'Sheet1'!$B$2:$AM$25"}</definedName>
    <definedName name="_CP0705" localSheetId="4" hidden="1">{"'Sheet1'!$A$1:$AI$34","'Sheet1'!$A$1:$AI$31","'Sheet1'!$B$2:$AM$25"}</definedName>
    <definedName name="_CP0705" localSheetId="5" hidden="1">{"'Sheet1'!$A$1:$AI$34","'Sheet1'!$A$1:$AI$31","'Sheet1'!$B$2:$AM$25"}</definedName>
    <definedName name="_CP0705" hidden="1">{"'Sheet1'!$A$1:$AI$34","'Sheet1'!$A$1:$AI$31","'Sheet1'!$B$2:$AM$25"}</definedName>
    <definedName name="_cvb2" hidden="1">{"toc1",#N/A,FALSE,"TOC";"cover",#N/A,FALSE,"Cover";"ts1",#N/A,FALSE,"Transaction Summary";"ei3",#N/A,FALSE,"Earnings Impact";"ad3",#N/A,FALSE,"accretion dilution"}</definedName>
    <definedName name="_cvb2_2" hidden="1">{"toc1",#N/A,FALSE,"TOC";"cover",#N/A,FALSE,"Cover";"ts1",#N/A,FALSE,"Transaction Summary";"ei3",#N/A,FALSE,"Earnings Impact";"ad3",#N/A,FALSE,"accretion dilution"}</definedName>
    <definedName name="_cvb2_3" hidden="1">{"toc1",#N/A,FALSE,"TOC";"cover",#N/A,FALSE,"Cover";"ts1",#N/A,FALSE,"Transaction Summary";"ei3",#N/A,FALSE,"Earnings Impact";"ad3",#N/A,FALSE,"accretion dilution"}</definedName>
    <definedName name="_cvb2_4" hidden="1">{"toc1",#N/A,FALSE,"TOC";"cover",#N/A,FALSE,"Cover";"ts1",#N/A,FALSE,"Transaction Summary";"ei3",#N/A,FALSE,"Earnings Impact";"ad3",#N/A,FALSE,"accretion dilution"}</definedName>
    <definedName name="_cvb2_5" hidden="1">{"toc1",#N/A,FALSE,"TOC";"cover",#N/A,FALSE,"Cover";"ts1",#N/A,FALSE,"Transaction Summary";"ei3",#N/A,FALSE,"Earnings Impact";"ad3",#N/A,FALSE,"accretion dilution"}</definedName>
    <definedName name="_default" hidden="1">-1</definedName>
    <definedName name="_DFG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DFG4_2"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DFG4_3"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DFG4_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DFG4_5"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dflt" hidden="1">-1</definedName>
    <definedName name="_disc" hidden="1">1</definedName>
    <definedName name="_discount" hidden="1">1</definedName>
    <definedName name="_dontadjust" hidden="1">0</definedName>
    <definedName name="_e360" hidden="1">3</definedName>
    <definedName name="_eom" hidden="1">1</definedName>
    <definedName name="_ev3">#N/A</definedName>
    <definedName name="_ev4">#N/A</definedName>
    <definedName name="_ev5">#N/A</definedName>
    <definedName name="_ev6">#N/A</definedName>
    <definedName name="_ev7">#N/A</definedName>
    <definedName name="_eva2" hidden="1">{"'Parte I (BPA)'!$A$1:$A$3"}</definedName>
    <definedName name="_f4" hidden="1">#REF!</definedName>
    <definedName name="_f45" hidden="1">#REF!</definedName>
    <definedName name="_fgt2" hidden="1">{"cover",#N/A,TRUE,"Cover";"toc6",#N/A,TRUE,"TOC";"over",#N/A,TRUE,"Overview";"ts2",#N/A,TRUE,"Det_Trans_Sum";"ei1",#N/A,TRUE,"Earnings Impact";"ad1",#N/A,TRUE,"accretion dilution";"hg1",#N/A,TRUE,"Has-Gets";"pfis1",#N/A,TRUE,"Pro Forma Income Statement";"ca1",#N/A,TRUE,"Contribution_Analysis";"acq1",#N/A,TRUE,"Acquirer";"tar1",#N/A,TRUE,"Target"}</definedName>
    <definedName name="_fgt2_2" hidden="1">{"cover",#N/A,TRUE,"Cover";"toc6",#N/A,TRUE,"TOC";"over",#N/A,TRUE,"Overview";"ts2",#N/A,TRUE,"Det_Trans_Sum";"ei1",#N/A,TRUE,"Earnings Impact";"ad1",#N/A,TRUE,"accretion dilution";"hg1",#N/A,TRUE,"Has-Gets";"pfis1",#N/A,TRUE,"Pro Forma Income Statement";"ca1",#N/A,TRUE,"Contribution_Analysis";"acq1",#N/A,TRUE,"Acquirer";"tar1",#N/A,TRUE,"Target"}</definedName>
    <definedName name="_fgt2_3" hidden="1">{"cover",#N/A,TRUE,"Cover";"toc6",#N/A,TRUE,"TOC";"over",#N/A,TRUE,"Overview";"ts2",#N/A,TRUE,"Det_Trans_Sum";"ei1",#N/A,TRUE,"Earnings Impact";"ad1",#N/A,TRUE,"accretion dilution";"hg1",#N/A,TRUE,"Has-Gets";"pfis1",#N/A,TRUE,"Pro Forma Income Statement";"ca1",#N/A,TRUE,"Contribution_Analysis";"acq1",#N/A,TRUE,"Acquirer";"tar1",#N/A,TRUE,"Target"}</definedName>
    <definedName name="_fgt2_4" hidden="1">{"cover",#N/A,TRUE,"Cover";"toc6",#N/A,TRUE,"TOC";"over",#N/A,TRUE,"Overview";"ts2",#N/A,TRUE,"Det_Trans_Sum";"ei1",#N/A,TRUE,"Earnings Impact";"ad1",#N/A,TRUE,"accretion dilution";"hg1",#N/A,TRUE,"Has-Gets";"pfis1",#N/A,TRUE,"Pro Forma Income Statement";"ca1",#N/A,TRUE,"Contribution_Analysis";"acq1",#N/A,TRUE,"Acquirer";"tar1",#N/A,TRUE,"Target"}</definedName>
    <definedName name="_fgt2_5" hidden="1">{"cover",#N/A,TRUE,"Cover";"toc6",#N/A,TRUE,"TOC";"over",#N/A,TRUE,"Overview";"ts2",#N/A,TRUE,"Det_Trans_Sum";"ei1",#N/A,TRUE,"Earnings Impact";"ad1",#N/A,TRUE,"accretion dilution";"hg1",#N/A,TRUE,"Has-Gets";"pfis1",#N/A,TRUE,"Pro Forma Income Statement";"ca1",#N/A,TRUE,"Contribution_Analysis";"acq1",#N/A,TRUE,"Acquirer";"tar1",#N/A,TRUE,"Target"}</definedName>
    <definedName name="_Fill" hidden="1">#REF!</definedName>
    <definedName name="_Fill100" hidden="1">#REF!</definedName>
    <definedName name="_Fill2" hidden="1">#REF!</definedName>
    <definedName name="_Filll" hidden="1">#REF!</definedName>
    <definedName name="_xlnm._FilterDatabase" localSheetId="18" hidden="1">' Tenant Sales - Lib'!$B$3:$AS$3</definedName>
    <definedName name="_xlnm._FilterDatabase" localSheetId="4" hidden="1">Footfall!#REF!</definedName>
    <definedName name="_xlnm._FilterDatabase" localSheetId="8" hidden="1">'Rent Roll - Lib'!$B$5:$AF$170</definedName>
    <definedName name="_xlnm._FilterDatabase" localSheetId="20" hidden="1">'Rent Roll - Usti '!$B$5:$AK$144</definedName>
    <definedName name="_xlnm._FilterDatabase" localSheetId="17" hidden="1">'RtS - Lib'!$A$4:$N$88</definedName>
    <definedName name="_xlnm._FilterDatabase" localSheetId="23" hidden="1">'RtS - Usti'!$B$4:$O$75</definedName>
    <definedName name="_xlnm._FilterDatabase" localSheetId="30" hidden="1">'Tenant Sales - Usti'!$B$2:$AS$2</definedName>
    <definedName name="_xlnm._FilterDatabase" hidden="1">#REF!</definedName>
    <definedName name="_full" hidden="1">1</definedName>
    <definedName name="_fullprecision" hidden="1">1</definedName>
    <definedName name="_FY03" localSheetId="6" hidden="1">{"'Sheet1'!$A$1:$AI$34","'Sheet1'!$A$1:$AI$31","'Sheet1'!$B$2:$AM$25"}</definedName>
    <definedName name="_FY03" localSheetId="4" hidden="1">{"'Sheet1'!$A$1:$AI$34","'Sheet1'!$A$1:$AI$31","'Sheet1'!$B$2:$AM$25"}</definedName>
    <definedName name="_FY03" localSheetId="5" hidden="1">{"'Sheet1'!$A$1:$AI$34","'Sheet1'!$A$1:$AI$31","'Sheet1'!$B$2:$AM$25"}</definedName>
    <definedName name="_FY03" hidden="1">{"'Sheet1'!$A$1:$AI$34","'Sheet1'!$A$1:$AI$31","'Sheet1'!$B$2:$AM$25"}</definedName>
    <definedName name="_g5" hidden="1">#REF!</definedName>
    <definedName name="_GR3" hidden="1">{"Informes",#N/A,FALSE,"CA";"Informes",#N/A,FALSE,"CN";"Informes",#N/A,FALSE,"INVERSIONES";"Informes",#N/A,FALSE,"CN Oficial";"Informes",#N/A,FALSE,"CA Oficial";"Informes",#N/A,FALSE,"Res Datos Areas"}</definedName>
    <definedName name="_GR3_2" hidden="1">{"Informes",#N/A,FALSE,"CA";"Informes",#N/A,FALSE,"CN";"Informes",#N/A,FALSE,"INVERSIONES";"Informes",#N/A,FALSE,"CN Oficial";"Informes",#N/A,FALSE,"CA Oficial";"Informes",#N/A,FALSE,"Res Datos Areas"}</definedName>
    <definedName name="_GR3_3" hidden="1">{"Informes",#N/A,FALSE,"CA";"Informes",#N/A,FALSE,"CN";"Informes",#N/A,FALSE,"INVERSIONES";"Informes",#N/A,FALSE,"CN Oficial";"Informes",#N/A,FALSE,"CA Oficial";"Informes",#N/A,FALSE,"Res Datos Areas"}</definedName>
    <definedName name="_GR3_4" hidden="1">{"Informes",#N/A,FALSE,"CA";"Informes",#N/A,FALSE,"CN";"Informes",#N/A,FALSE,"INVERSIONES";"Informes",#N/A,FALSE,"CN Oficial";"Informes",#N/A,FALSE,"CA Oficial";"Informes",#N/A,FALSE,"Res Datos Areas"}</definedName>
    <definedName name="_GR3_5" hidden="1">{"Informes",#N/A,FALSE,"CA";"Informes",#N/A,FALSE,"CN";"Informes",#N/A,FALSE,"INVERSIONES";"Informes",#N/A,FALSE,"CN Oficial";"Informes",#N/A,FALSE,"CA Oficial";"Informes",#N/A,FALSE,"Res Datos Areas"}</definedName>
    <definedName name="_GSRATES_1" hidden="1">"CF300001Latest  20000630"</definedName>
    <definedName name="_GSRATES_2" hidden="1">"CT300001Latest          "</definedName>
    <definedName name="_GSRATES_3" hidden="1">"CT300001Latest          "</definedName>
    <definedName name="_GSRATES_4" hidden="1">"CF3000012001092920010101"</definedName>
    <definedName name="_GSRATES_5" hidden="1">"CT30000120010929        "</definedName>
    <definedName name="_GSRATES_6" hidden="1">"CF3000012000093020000101"</definedName>
    <definedName name="_GSRATES_7" hidden="1">"CF3000012000093020000101"</definedName>
    <definedName name="_GSRATES_8" hidden="1">"CF3000012001092920010101"</definedName>
    <definedName name="_GSRATES_COUNT" hidden="1">1</definedName>
    <definedName name="_GSRATESR_1" hidden="1">#REF!</definedName>
    <definedName name="_GSRATESR_2" hidden="1">#REF!</definedName>
    <definedName name="_GSRATESR_3" hidden="1">#REF!</definedName>
    <definedName name="_GSRATESR_4" hidden="1">#REF!</definedName>
    <definedName name="_GSRATESR_5" hidden="1">#REF!</definedName>
    <definedName name="_GSRATESR_6" hidden="1">#REF!</definedName>
    <definedName name="_GSRATESR_7" hidden="1">#REF!</definedName>
    <definedName name="_GSRATESR_8" hidden="1">#REF!</definedName>
    <definedName name="_indstd" hidden="1">-1</definedName>
    <definedName name="_infl" hidden="1">7</definedName>
    <definedName name="_inflation" hidden="1">7</definedName>
    <definedName name="_isma30360" hidden="1">3</definedName>
    <definedName name="_isma360" hidden="1">3</definedName>
    <definedName name="_JU7"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JU7_2"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JU7_3"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JU7_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JU7_5"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ey1" hidden="1">#REF!</definedName>
    <definedName name="_Key10" hidden="1">#REF!</definedName>
    <definedName name="_Key2" hidden="1">#REF!</definedName>
    <definedName name="_kj1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4_2"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4_3"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4_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4_5"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6"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6_2"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6_3"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6_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16_5"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4_2"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4_3"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4_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4_5"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8"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8_2"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8_3"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8_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kj8_5"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_L" hidden="1">{"ASCONGRP","COMPANIES",TRUE}</definedName>
    <definedName name="_L_2" hidden="1">{"ASCONGRP","COMPANIES",TRUE}</definedName>
    <definedName name="_L_3" hidden="1">{"ASCONGRP","COMPANIES",TRUE}</definedName>
    <definedName name="_L_4" hidden="1">{"ASCONGRP","COMPANIES",TRUE}</definedName>
    <definedName name="_L_5" hidden="1">{"ASCONGRP","COMPANIES",TRUE}</definedName>
    <definedName name="_M6" hidden="1">{"SUMM",#N/A,TRUE,"C";"ACT_PROD",#N/A,TRUE,"A";"ACT_SHIP",#N/A,TRUE,"A";"BP_YLD",#N/A,TRUE,"B";"ACTZ_PROD",#N/A,TRUE,"D";"ACTZ_SHIP",#N/A,TRUE,"D";"ACTZ_YLD",#N/A,TRUE,"E";"CPSI_PROD",#N/A,TRUE,"F";"CPSI_SHIP",#N/A,TRUE,"F"}</definedName>
    <definedName name="_M6_2" hidden="1">{"SUMM",#N/A,TRUE,"C";"ACT_PROD",#N/A,TRUE,"A";"ACT_SHIP",#N/A,TRUE,"A";"BP_YLD",#N/A,TRUE,"B";"ACTZ_PROD",#N/A,TRUE,"D";"ACTZ_SHIP",#N/A,TRUE,"D";"ACTZ_YLD",#N/A,TRUE,"E";"CPSI_PROD",#N/A,TRUE,"F";"CPSI_SHIP",#N/A,TRUE,"F"}</definedName>
    <definedName name="_M6_3" hidden="1">{"SUMM",#N/A,TRUE,"C";"ACT_PROD",#N/A,TRUE,"A";"ACT_SHIP",#N/A,TRUE,"A";"BP_YLD",#N/A,TRUE,"B";"ACTZ_PROD",#N/A,TRUE,"D";"ACTZ_SHIP",#N/A,TRUE,"D";"ACTZ_YLD",#N/A,TRUE,"E";"CPSI_PROD",#N/A,TRUE,"F";"CPSI_SHIP",#N/A,TRUE,"F"}</definedName>
    <definedName name="_M6_4" hidden="1">{"SUMM",#N/A,TRUE,"C";"ACT_PROD",#N/A,TRUE,"A";"ACT_SHIP",#N/A,TRUE,"A";"BP_YLD",#N/A,TRUE,"B";"ACTZ_PROD",#N/A,TRUE,"D";"ACTZ_SHIP",#N/A,TRUE,"D";"ACTZ_YLD",#N/A,TRUE,"E";"CPSI_PROD",#N/A,TRUE,"F";"CPSI_SHIP",#N/A,TRUE,"F"}</definedName>
    <definedName name="_M6_5" hidden="1">{"SUMM",#N/A,TRUE,"C";"ACT_PROD",#N/A,TRUE,"A";"ACT_SHIP",#N/A,TRUE,"A";"BP_YLD",#N/A,TRUE,"B";"ACTZ_PROD",#N/A,TRUE,"D";"ACTZ_SHIP",#N/A,TRUE,"D";"ACTZ_YLD",#N/A,TRUE,"E";"CPSI_PROD",#N/A,TRUE,"F";"CPSI_SHIP",#N/A,TRUE,"F"}</definedName>
    <definedName name="_monthly" hidden="1">12</definedName>
    <definedName name="_mth" hidden="1">12</definedName>
    <definedName name="_multi" hidden="1">5</definedName>
    <definedName name="_multistep" hidden="1">5</definedName>
    <definedName name="_n360" hidden="1">4</definedName>
    <definedName name="_nasd30360" hidden="1">4</definedName>
    <definedName name="_nasd360" hidden="1">4</definedName>
    <definedName name="_new1">#REF!</definedName>
    <definedName name="_new2">#REF!</definedName>
    <definedName name="_noneom" hidden="1">0</definedName>
    <definedName name="_Objekt">#REF!</definedName>
    <definedName name="_Order1" hidden="1">255</definedName>
    <definedName name="_order12" hidden="1">0</definedName>
    <definedName name="_Order2" hidden="1">255</definedName>
    <definedName name="_Order2_1" hidden="1">255</definedName>
    <definedName name="_P21" hidden="1">{"Cover",#N/A,FALSE,"Cover";"Summary",#N/A,FALSE,"Summarpage"}</definedName>
    <definedName name="_P21_2" hidden="1">{"Cover",#N/A,FALSE,"Cover";"Summary",#N/A,FALSE,"Summarpage"}</definedName>
    <definedName name="_P21_3" hidden="1">{"Cover",#N/A,FALSE,"Cover";"Summary",#N/A,FALSE,"Summarpage"}</definedName>
    <definedName name="_P21_4" hidden="1">{"Cover",#N/A,FALSE,"Cover";"Summary",#N/A,FALSE,"Summarpage"}</definedName>
    <definedName name="_P21_5" hidden="1">{"Cover",#N/A,FALSE,"Cover";"Summary",#N/A,FALSE,"Summarpage"}</definedName>
    <definedName name="_Parse_Out" hidden="1">#REF!</definedName>
    <definedName name="_pik" hidden="1">6</definedName>
    <definedName name="_pub2" hidden="1">"L10003649.xls"</definedName>
    <definedName name="_Q09" hidden="1">{"'Parte I (BPA)'!$A$1:$A$3"}</definedName>
    <definedName name="_Q9" hidden="1">{"'Parte I (BPA)'!$A$1:$A$3"}</definedName>
    <definedName name="_qrt" hidden="1">4</definedName>
    <definedName name="_quarterly" hidden="1">4</definedName>
    <definedName name="_R" hidden="1">#REF!</definedName>
    <definedName name="_R5T" hidden="1">{#N/A,#N/A,TRUE,"GLOBAL";#N/A,#N/A,TRUE,"RUSTICOS";#N/A,#N/A,TRUE,"INMUEBLES"}</definedName>
    <definedName name="_R6T" hidden="1">{#N/A,#N/A,TRUE,"GLOBAL";#N/A,#N/A,TRUE,"RUSTICOS";#N/A,#N/A,TRUE,"INMUEBLES"}</definedName>
    <definedName name="_re10" localSheetId="6" hidden="1">{#N/A,#N/A,FALSE,"EOC YTD ACTUAL";#N/A,#N/A,FALSE,"Distributor YTD Actual";#N/A,#N/A,FALSE,"Manufacturing YTD Actual";#N/A,#N/A,FALSE,"Service YTD Actual"}</definedName>
    <definedName name="_re10" localSheetId="4" hidden="1">{#N/A,#N/A,FALSE,"EOC YTD ACTUAL";#N/A,#N/A,FALSE,"Distributor YTD Actual";#N/A,#N/A,FALSE,"Manufacturing YTD Actual";#N/A,#N/A,FALSE,"Service YTD Actual"}</definedName>
    <definedName name="_re10" localSheetId="5" hidden="1">{#N/A,#N/A,FALSE,"EOC YTD ACTUAL";#N/A,#N/A,FALSE,"Distributor YTD Actual";#N/A,#N/A,FALSE,"Manufacturing YTD Actual";#N/A,#N/A,FALSE,"Service YTD Actual"}</definedName>
    <definedName name="_re10" hidden="1">{#N/A,#N/A,FALSE,"EOC YTD ACTUAL";#N/A,#N/A,FALSE,"Distributor YTD Actual";#N/A,#N/A,FALSE,"Manufacturing YTD Actual";#N/A,#N/A,FALSE,"Service YTD Actual"}</definedName>
    <definedName name="_Regression_Int" hidden="1">1</definedName>
    <definedName name="_Regression_Out" hidden="1">#REF!</definedName>
    <definedName name="_Regression_X" hidden="1">#REF!</definedName>
    <definedName name="_Regression_Y" hidden="1">#REF!</definedName>
    <definedName name="_ROrder1" hidden="1">0</definedName>
    <definedName name="_round" hidden="1">0</definedName>
    <definedName name="_roundtrunc" hidden="1">0</definedName>
    <definedName name="_RR">#REF!</definedName>
    <definedName name="_s" hidden="1">{#N/A,#N/A,TRUE,"Pcm Budget 2002  Huf";#N/A,#N/A,TRUE,"Csepel";#N/A,#N/A,TRUE,"Gyor";#N/A,#N/A,TRUE,"Debrecen";#N/A,#N/A,TRUE,"Alba";#N/A,#N/A,TRUE,"Pecs";#N/A,#N/A,TRUE,"Szeged";#N/A,#N/A,TRUE,"Miskolc";#N/A,#N/A,TRUE,"Duna";#N/A,#N/A,TRUE,"Sopron";#N/A,#N/A,TRUE,"nyir";#N/A,#N/A,TRUE,"Kaniza";#N/A,#N/A,TRUE,"Kaposvar";#N/A,#N/A,TRUE,"Szolnok";#N/A,#N/A,TRUE,"Zala";#N/A,#N/A,TRUE,"Szombathely"}</definedName>
    <definedName name="_s_2" hidden="1">{#N/A,#N/A,TRUE,"Pcm Budget 2002  Huf";#N/A,#N/A,TRUE,"Csepel";#N/A,#N/A,TRUE,"Gyor";#N/A,#N/A,TRUE,"Debrecen";#N/A,#N/A,TRUE,"Alba";#N/A,#N/A,TRUE,"Pecs";#N/A,#N/A,TRUE,"Szeged";#N/A,#N/A,TRUE,"Miskolc";#N/A,#N/A,TRUE,"Duna";#N/A,#N/A,TRUE,"Sopron";#N/A,#N/A,TRUE,"nyir";#N/A,#N/A,TRUE,"Kaniza";#N/A,#N/A,TRUE,"Kaposvar";#N/A,#N/A,TRUE,"Szolnok";#N/A,#N/A,TRUE,"Zala";#N/A,#N/A,TRUE,"Szombathely"}</definedName>
    <definedName name="_s_3" hidden="1">{#N/A,#N/A,TRUE,"Pcm Budget 2002  Huf";#N/A,#N/A,TRUE,"Csepel";#N/A,#N/A,TRUE,"Gyor";#N/A,#N/A,TRUE,"Debrecen";#N/A,#N/A,TRUE,"Alba";#N/A,#N/A,TRUE,"Pecs";#N/A,#N/A,TRUE,"Szeged";#N/A,#N/A,TRUE,"Miskolc";#N/A,#N/A,TRUE,"Duna";#N/A,#N/A,TRUE,"Sopron";#N/A,#N/A,TRUE,"nyir";#N/A,#N/A,TRUE,"Kaniza";#N/A,#N/A,TRUE,"Kaposvar";#N/A,#N/A,TRUE,"Szolnok";#N/A,#N/A,TRUE,"Zala";#N/A,#N/A,TRUE,"Szombathely"}</definedName>
    <definedName name="_s_4" hidden="1">{#N/A,#N/A,TRUE,"Pcm Budget 2002  Huf";#N/A,#N/A,TRUE,"Csepel";#N/A,#N/A,TRUE,"Gyor";#N/A,#N/A,TRUE,"Debrecen";#N/A,#N/A,TRUE,"Alba";#N/A,#N/A,TRUE,"Pecs";#N/A,#N/A,TRUE,"Szeged";#N/A,#N/A,TRUE,"Miskolc";#N/A,#N/A,TRUE,"Duna";#N/A,#N/A,TRUE,"Sopron";#N/A,#N/A,TRUE,"nyir";#N/A,#N/A,TRUE,"Kaniza";#N/A,#N/A,TRUE,"Kaposvar";#N/A,#N/A,TRUE,"Szolnok";#N/A,#N/A,TRUE,"Zala";#N/A,#N/A,TRUE,"Szombathely"}</definedName>
    <definedName name="_s_5" hidden="1">{#N/A,#N/A,TRUE,"Pcm Budget 2002  Huf";#N/A,#N/A,TRUE,"Csepel";#N/A,#N/A,TRUE,"Gyor";#N/A,#N/A,TRUE,"Debrecen";#N/A,#N/A,TRUE,"Alba";#N/A,#N/A,TRUE,"Pecs";#N/A,#N/A,TRUE,"Szeged";#N/A,#N/A,TRUE,"Miskolc";#N/A,#N/A,TRUE,"Duna";#N/A,#N/A,TRUE,"Sopron";#N/A,#N/A,TRUE,"nyir";#N/A,#N/A,TRUE,"Kaniza";#N/A,#N/A,TRUE,"Kaposvar";#N/A,#N/A,TRUE,"Szolnok";#N/A,#N/A,TRUE,"Zala";#N/A,#N/A,TRUE,"Szombathely"}</definedName>
    <definedName name="_scenchg_count" hidden="1">7</definedName>
    <definedName name="_scenchg1" hidden="1">#REF!</definedName>
    <definedName name="_scenchg2" hidden="1">#REF!</definedName>
    <definedName name="_scenchg3" hidden="1">#REF!</definedName>
    <definedName name="_scenchg4" hidden="1">#REF!</definedName>
    <definedName name="_scenchg5" hidden="1">#REF!</definedName>
    <definedName name="_scenchg6" hidden="1">#REF!</definedName>
    <definedName name="_scenchg7" hidden="1">#REF!</definedName>
    <definedName name="_semi" hidden="1">2</definedName>
    <definedName name="_semiannual" hidden="1">2</definedName>
    <definedName name="_singlestep" hidden="1">4</definedName>
    <definedName name="_Sort" hidden="1">#REF!</definedName>
    <definedName name="_Sort2" hidden="1">#REF!</definedName>
    <definedName name="_Sort3" hidden="1">#REF!</definedName>
    <definedName name="_Sort7" hidden="1">#REF!</definedName>
    <definedName name="_step" hidden="1">4</definedName>
    <definedName name="_t1" hidden="1">{#N/A,#N/A,TRUE,"Front";#N/A,#N/A,TRUE,"Simple Letter";#N/A,#N/A,TRUE,"Inside";#N/A,#N/A,TRUE,"Contents";#N/A,#N/A,TRUE,"Basis";#N/A,#N/A,TRUE,"Inclusions";#N/A,#N/A,TRUE,"Exclusions";#N/A,#N/A,TRUE,"Areas";#N/A,#N/A,TRUE,"Summary";#N/A,#N/A,TRUE,"Detail"}</definedName>
    <definedName name="_T15" hidden="1">{"'Parte I (BPA)'!$A$1:$A$3"}</definedName>
    <definedName name="_T16" hidden="1">{"'Parte I (BPA)'!$A$1:$A$3"}</definedName>
    <definedName name="_t2" hidden="1">{#N/A,#N/A,TRUE,"Front";#N/A,#N/A,TRUE,"Simple Letter";#N/A,#N/A,TRUE,"Inside";#N/A,#N/A,TRUE,"Contents";#N/A,#N/A,TRUE,"Basis";#N/A,#N/A,TRUE,"Inclusions";#N/A,#N/A,TRUE,"Exclusions";#N/A,#N/A,TRUE,"Areas";#N/A,#N/A,TRUE,"Summary";#N/A,#N/A,TRUE,"Detail"}</definedName>
    <definedName name="_Table1_In1" hidden="1">#REF!</definedName>
    <definedName name="_Table1_Out" hidden="1">#REF!</definedName>
    <definedName name="_table2" hidden="1">#REF!</definedName>
    <definedName name="_Table2_In1" hidden="1">#REF!</definedName>
    <definedName name="_Table2_In2" hidden="1">#REF!</definedName>
    <definedName name="_Table2_Out" hidden="1">#REF!</definedName>
    <definedName name="_table3" hidden="1">#REF!</definedName>
    <definedName name="_Table3_In2" hidden="1">#REF!</definedName>
    <definedName name="_tax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op20" localSheetId="6" hidden="1">{#N/A,#N/A,FALSE,"property";#N/A,#N/A,FALSE,"tenants";#N/A,#N/A,FALSE,"capital";#N/A,#N/A,FALSE,"summary"}</definedName>
    <definedName name="_Top20" localSheetId="4" hidden="1">{#N/A,#N/A,FALSE,"property";#N/A,#N/A,FALSE,"tenants";#N/A,#N/A,FALSE,"capital";#N/A,#N/A,FALSE,"summary"}</definedName>
    <definedName name="_Top20" localSheetId="5" hidden="1">{#N/A,#N/A,FALSE,"property";#N/A,#N/A,FALSE,"tenants";#N/A,#N/A,FALSE,"capital";#N/A,#N/A,FALSE,"summary"}</definedName>
    <definedName name="_Top20" hidden="1">{#N/A,#N/A,FALSE,"property";#N/A,#N/A,FALSE,"tenants";#N/A,#N/A,FALSE,"capital";#N/A,#N/A,FALSE,"summary"}</definedName>
    <definedName name="_tyi" hidden="1">#REF!</definedName>
    <definedName name="_u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8" hidden="1">{"Tages_D",#N/A,FALSE,"Tagesbericht";"Tages_PL",#N/A,FALSE,"Tagesbericht"}</definedName>
    <definedName name="_u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0" hidden="1">{"fleisch",#N/A,FALSE,"WG HK";"food",#N/A,FALSE,"WG HK";"hartwaren",#N/A,FALSE,"WG HK";"weichwaren",#N/A,FALSE,"WG HK"}</definedName>
    <definedName name="_UNDO_UPS_" hidden="1">#REF!</definedName>
    <definedName name="_UNDO_UPS_SEL_" hidden="1">#REF!</definedName>
    <definedName name="_UNDO31X31X_" hidden="1">#REF!</definedName>
    <definedName name="_us30360" hidden="1">2</definedName>
    <definedName name="_USA" hidden="1">2</definedName>
    <definedName name="_usagency" hidden="1">2</definedName>
    <definedName name="_USC" hidden="1">4</definedName>
    <definedName name="_uscorp" hidden="1">4</definedName>
    <definedName name="_uscorporate" hidden="1">4</definedName>
    <definedName name="_USM" hidden="1">3</definedName>
    <definedName name="_usmuni" hidden="1">3</definedName>
    <definedName name="_usmunicipal" hidden="1">3</definedName>
    <definedName name="_UST" hidden="1">1</definedName>
    <definedName name="_ustreasury" hidden="1">1</definedName>
    <definedName name="_UUID_" hidden="1">3342527</definedName>
    <definedName name="_wer33" hidden="1">{"cover",#N/A,TRUE,"Cover";"toc5",#N/A,TRUE,"TOC";"over",#N/A,TRUE,"Overview";"ts2",#N/A,TRUE,"Det_Trans_Sum";"ei1",#N/A,TRUE,"Earnings Impact";"ad1",#N/A,TRUE,"accretion dilution";"pfis1",#N/A,TRUE,"Pro Forma Income Statement";"ca1",#N/A,TRUE,"Contribution_Analysis";"acq1",#N/A,TRUE,"Acquirer";"tar1",#N/A,TRUE,"Target"}</definedName>
    <definedName name="_wer33_2" hidden="1">{"cover",#N/A,TRUE,"Cover";"toc5",#N/A,TRUE,"TOC";"over",#N/A,TRUE,"Overview";"ts2",#N/A,TRUE,"Det_Trans_Sum";"ei1",#N/A,TRUE,"Earnings Impact";"ad1",#N/A,TRUE,"accretion dilution";"pfis1",#N/A,TRUE,"Pro Forma Income Statement";"ca1",#N/A,TRUE,"Contribution_Analysis";"acq1",#N/A,TRUE,"Acquirer";"tar1",#N/A,TRUE,"Target"}</definedName>
    <definedName name="_wer33_3" hidden="1">{"cover",#N/A,TRUE,"Cover";"toc5",#N/A,TRUE,"TOC";"over",#N/A,TRUE,"Overview";"ts2",#N/A,TRUE,"Det_Trans_Sum";"ei1",#N/A,TRUE,"Earnings Impact";"ad1",#N/A,TRUE,"accretion dilution";"pfis1",#N/A,TRUE,"Pro Forma Income Statement";"ca1",#N/A,TRUE,"Contribution_Analysis";"acq1",#N/A,TRUE,"Acquirer";"tar1",#N/A,TRUE,"Target"}</definedName>
    <definedName name="_wer33_4" hidden="1">{"cover",#N/A,TRUE,"Cover";"toc5",#N/A,TRUE,"TOC";"over",#N/A,TRUE,"Overview";"ts2",#N/A,TRUE,"Det_Trans_Sum";"ei1",#N/A,TRUE,"Earnings Impact";"ad1",#N/A,TRUE,"accretion dilution";"pfis1",#N/A,TRUE,"Pro Forma Income Statement";"ca1",#N/A,TRUE,"Contribution_Analysis";"acq1",#N/A,TRUE,"Acquirer";"tar1",#N/A,TRUE,"Target"}</definedName>
    <definedName name="_wer33_5" hidden="1">{"cover",#N/A,TRUE,"Cover";"toc5",#N/A,TRUE,"TOC";"over",#N/A,TRUE,"Overview";"ts2",#N/A,TRUE,"Det_Trans_Sum";"ei1",#N/A,TRUE,"Earnings Impact";"ad1",#N/A,TRUE,"accretion dilution";"pfis1",#N/A,TRUE,"Pro Forma Income Statement";"ca1",#N/A,TRUE,"Contribution_Analysis";"acq1",#N/A,TRUE,"Acquirer";"tar1",#N/A,TRUE,"Target"}</definedName>
    <definedName name="_wrn1" localSheetId="6" hidden="1">{"schedule1",#N/A,FALSE,"Sheet1";"schedule2",#N/A,FALSE,"Sheet1";"schedule3",#N/A,FALSE,"Sheet1";"schedule4",#N/A,FALSE,"Sheet1";"schedule5",#N/A,FALSE,"Sheet1";"schedule6",#N/A,FALSE,"Sheet1"}</definedName>
    <definedName name="_wrn1" localSheetId="4" hidden="1">{"schedule1",#N/A,FALSE,"Sheet1";"schedule2",#N/A,FALSE,"Sheet1";"schedule3",#N/A,FALSE,"Sheet1";"schedule4",#N/A,FALSE,"Sheet1";"schedule5",#N/A,FALSE,"Sheet1";"schedule6",#N/A,FALSE,"Sheet1"}</definedName>
    <definedName name="_wrn1" localSheetId="5" hidden="1">{"schedule1",#N/A,FALSE,"Sheet1";"schedule2",#N/A,FALSE,"Sheet1";"schedule3",#N/A,FALSE,"Sheet1";"schedule4",#N/A,FALSE,"Sheet1";"schedule5",#N/A,FALSE,"Sheet1";"schedule6",#N/A,FALSE,"Sheet1"}</definedName>
    <definedName name="_wrn1" hidden="1">{"schedule1",#N/A,FALSE,"Sheet1";"schedule2",#N/A,FALSE,"Sheet1";"schedule3",#N/A,FALSE,"Sheet1";"schedule4",#N/A,FALSE,"Sheet1";"schedule5",#N/A,FALSE,"Sheet1";"schedule6",#N/A,FALSE,"Sheet1"}</definedName>
    <definedName name="a">#REF!</definedName>
    <definedName name="A.">#REF!</definedName>
    <definedName name="A._1_3">NA()</definedName>
    <definedName name="A._12_3">NA()</definedName>
    <definedName name="A._13_3">NA()</definedName>
    <definedName name="A._14_3">NA()</definedName>
    <definedName name="A._15_3">NA()</definedName>
    <definedName name="A._16_1">NA()</definedName>
    <definedName name="A._18_1">NA()</definedName>
    <definedName name="A._19_1">NA()</definedName>
    <definedName name="A._2_3">NA()</definedName>
    <definedName name="A._3_3">NA()</definedName>
    <definedName name="A._40_3">NA()</definedName>
    <definedName name="A._41_1">NA()</definedName>
    <definedName name="a\\">100</definedName>
    <definedName name="a__">100</definedName>
    <definedName name="a_12_3">NA()</definedName>
    <definedName name="a_13_3">NA()</definedName>
    <definedName name="a_14_3">NA()</definedName>
    <definedName name="a_15_3">NA()</definedName>
    <definedName name="a_18_1">NA()</definedName>
    <definedName name="a_19_1">NA()</definedName>
    <definedName name="a_38">NA()</definedName>
    <definedName name="A2_1_3">NA()</definedName>
    <definedName name="A2_12_3">NA()</definedName>
    <definedName name="A2_13_3">NA()</definedName>
    <definedName name="A2_14_3">NA()</definedName>
    <definedName name="A2_15_3">NA()</definedName>
    <definedName name="A2_18_1">NA()</definedName>
    <definedName name="A2_19_1">NA()</definedName>
    <definedName name="A2_38">NA()</definedName>
    <definedName name="aa" localSheetId="6" hidden="1">{"balance sheet",#N/A,FALSE,"balance sheet";#N/A,#N/A,FALSE,"income stmt (YTD)";"income stmt",#N/A,FALSE,"income stmt ";"cash flow YTD",#N/A,FALSE,"cash flow (YTD)";"cash flow",#N/A,FALSE,"cash flow "}</definedName>
    <definedName name="aa" localSheetId="4" hidden="1">{"balance sheet",#N/A,FALSE,"balance sheet";#N/A,#N/A,FALSE,"income stmt (YTD)";"income stmt",#N/A,FALSE,"income stmt ";"cash flow YTD",#N/A,FALSE,"cash flow (YTD)";"cash flow",#N/A,FALSE,"cash flow "}</definedName>
    <definedName name="aa" localSheetId="5" hidden="1">{"balance sheet",#N/A,FALSE,"balance sheet";#N/A,#N/A,FALSE,"income stmt (YTD)";"income stmt",#N/A,FALSE,"income stmt ";"cash flow YTD",#N/A,FALSE,"cash flow (YTD)";"cash flow",#N/A,FALSE,"cash flow "}</definedName>
    <definedName name="aa" hidden="1">{"balance sheet",#N/A,FALSE,"balance sheet";#N/A,#N/A,FALSE,"income stmt (YTD)";"income stmt",#N/A,FALSE,"income stmt ";"cash flow YTD",#N/A,FALSE,"cash flow (YTD)";"cash flow",#N/A,FALSE,"cash flow "}</definedName>
    <definedName name="AAA" hidden="1">#REF!</definedName>
    <definedName name="aaa_2" hidden="1">{#N/A,#N/A,TRUE,"Pcm Budget 2002  Huf";#N/A,#N/A,TRUE,"Csepel";#N/A,#N/A,TRUE,"Gyor";#N/A,#N/A,TRUE,"Debrecen";#N/A,#N/A,TRUE,"Alba";#N/A,#N/A,TRUE,"Pecs";#N/A,#N/A,TRUE,"Szeged";#N/A,#N/A,TRUE,"Miskolc";#N/A,#N/A,TRUE,"Duna";#N/A,#N/A,TRUE,"Sopron";#N/A,#N/A,TRUE,"nyir";#N/A,#N/A,TRUE,"Kaniza";#N/A,#N/A,TRUE,"Kaposvar";#N/A,#N/A,TRUE,"Szolnok";#N/A,#N/A,TRUE,"Zala";#N/A,#N/A,TRUE,"Szombathely"}</definedName>
    <definedName name="aaa_3" hidden="1">{#N/A,#N/A,TRUE,"Pcm Budget 2002  Huf";#N/A,#N/A,TRUE,"Csepel";#N/A,#N/A,TRUE,"Gyor";#N/A,#N/A,TRUE,"Debrecen";#N/A,#N/A,TRUE,"Alba";#N/A,#N/A,TRUE,"Pecs";#N/A,#N/A,TRUE,"Szeged";#N/A,#N/A,TRUE,"Miskolc";#N/A,#N/A,TRUE,"Duna";#N/A,#N/A,TRUE,"Sopron";#N/A,#N/A,TRUE,"nyir";#N/A,#N/A,TRUE,"Kaniza";#N/A,#N/A,TRUE,"Kaposvar";#N/A,#N/A,TRUE,"Szolnok";#N/A,#N/A,TRUE,"Zala";#N/A,#N/A,TRUE,"Szombathely"}</definedName>
    <definedName name="aaa_4" hidden="1">{#N/A,#N/A,TRUE,"Pcm Budget 2002  Huf";#N/A,#N/A,TRUE,"Csepel";#N/A,#N/A,TRUE,"Gyor";#N/A,#N/A,TRUE,"Debrecen";#N/A,#N/A,TRUE,"Alba";#N/A,#N/A,TRUE,"Pecs";#N/A,#N/A,TRUE,"Szeged";#N/A,#N/A,TRUE,"Miskolc";#N/A,#N/A,TRUE,"Duna";#N/A,#N/A,TRUE,"Sopron";#N/A,#N/A,TRUE,"nyir";#N/A,#N/A,TRUE,"Kaniza";#N/A,#N/A,TRUE,"Kaposvar";#N/A,#N/A,TRUE,"Szolnok";#N/A,#N/A,TRUE,"Zala";#N/A,#N/A,TRUE,"Szombathely"}</definedName>
    <definedName name="aaa_5" hidden="1">{#N/A,#N/A,TRUE,"Pcm Budget 2002  Huf";#N/A,#N/A,TRUE,"Csepel";#N/A,#N/A,TRUE,"Gyor";#N/A,#N/A,TRUE,"Debrecen";#N/A,#N/A,TRUE,"Alba";#N/A,#N/A,TRUE,"Pecs";#N/A,#N/A,TRUE,"Szeged";#N/A,#N/A,TRUE,"Miskolc";#N/A,#N/A,TRUE,"Duna";#N/A,#N/A,TRUE,"Sopron";#N/A,#N/A,TRUE,"nyir";#N/A,#N/A,TRUE,"Kaniza";#N/A,#N/A,TRUE,"Kaposvar";#N/A,#N/A,TRUE,"Szolnok";#N/A,#N/A,TRUE,"Zala";#N/A,#N/A,TRUE,"Szombathely"}</definedName>
    <definedName name="AAA_DOCTOPS" hidden="1">"AAA_SET"</definedName>
    <definedName name="AAA_duser" hidden="1">"OFF"</definedName>
    <definedName name="aaaa" hidden="1">#REF!</definedName>
    <definedName name="aaaa_2" hidden="1">{#N/A,#N/A,TRUE,"Pcm Budget 2002  Huf";#N/A,#N/A,TRUE,"Csepel";#N/A,#N/A,TRUE,"Gyor";#N/A,#N/A,TRUE,"Debrecen";#N/A,#N/A,TRUE,"Alba";#N/A,#N/A,TRUE,"Pecs";#N/A,#N/A,TRUE,"Szeged";#N/A,#N/A,TRUE,"Miskolc";#N/A,#N/A,TRUE,"Duna";#N/A,#N/A,TRUE,"Sopron";#N/A,#N/A,TRUE,"nyir";#N/A,#N/A,TRUE,"Kaniza";#N/A,#N/A,TRUE,"Kaposvar";#N/A,#N/A,TRUE,"Szolnok";#N/A,#N/A,TRUE,"Zala";#N/A,#N/A,TRUE,"Szombathely"}</definedName>
    <definedName name="aaaa_3" hidden="1">{#N/A,#N/A,TRUE,"Pcm Budget 2002  Huf";#N/A,#N/A,TRUE,"Csepel";#N/A,#N/A,TRUE,"Gyor";#N/A,#N/A,TRUE,"Debrecen";#N/A,#N/A,TRUE,"Alba";#N/A,#N/A,TRUE,"Pecs";#N/A,#N/A,TRUE,"Szeged";#N/A,#N/A,TRUE,"Miskolc";#N/A,#N/A,TRUE,"Duna";#N/A,#N/A,TRUE,"Sopron";#N/A,#N/A,TRUE,"nyir";#N/A,#N/A,TRUE,"Kaniza";#N/A,#N/A,TRUE,"Kaposvar";#N/A,#N/A,TRUE,"Szolnok";#N/A,#N/A,TRUE,"Zala";#N/A,#N/A,TRUE,"Szombathely"}</definedName>
    <definedName name="aaaa_4" hidden="1">{#N/A,#N/A,TRUE,"Pcm Budget 2002  Huf";#N/A,#N/A,TRUE,"Csepel";#N/A,#N/A,TRUE,"Gyor";#N/A,#N/A,TRUE,"Debrecen";#N/A,#N/A,TRUE,"Alba";#N/A,#N/A,TRUE,"Pecs";#N/A,#N/A,TRUE,"Szeged";#N/A,#N/A,TRUE,"Miskolc";#N/A,#N/A,TRUE,"Duna";#N/A,#N/A,TRUE,"Sopron";#N/A,#N/A,TRUE,"nyir";#N/A,#N/A,TRUE,"Kaniza";#N/A,#N/A,TRUE,"Kaposvar";#N/A,#N/A,TRUE,"Szolnok";#N/A,#N/A,TRUE,"Zala";#N/A,#N/A,TRUE,"Szombathely"}</definedName>
    <definedName name="aaaa_5" hidden="1">{#N/A,#N/A,TRUE,"Pcm Budget 2002  Huf";#N/A,#N/A,TRUE,"Csepel";#N/A,#N/A,TRUE,"Gyor";#N/A,#N/A,TRUE,"Debrecen";#N/A,#N/A,TRUE,"Alba";#N/A,#N/A,TRUE,"Pecs";#N/A,#N/A,TRUE,"Szeged";#N/A,#N/A,TRUE,"Miskolc";#N/A,#N/A,TRUE,"Duna";#N/A,#N/A,TRUE,"Sopron";#N/A,#N/A,TRUE,"nyir";#N/A,#N/A,TRUE,"Kaniza";#N/A,#N/A,TRUE,"Kaposvar";#N/A,#N/A,TRUE,"Szolnok";#N/A,#N/A,TRUE,"Zala";#N/A,#N/A,TRUE,"Szombathely"}</definedName>
    <definedName name="aaaaa">#N/A</definedName>
    <definedName name="AAAAAA">#REF!</definedName>
    <definedName name="aaaaaaa">#N/A</definedName>
    <definedName name="aaaaaaaa" hidden="1">{"Tages_D",#N/A,FALSE,"Tagesbericht";"Tages_PL",#N/A,FALSE,"Tagesbericht"}</definedName>
    <definedName name="aaaaaaaaa">#REF!</definedName>
    <definedName name="aaaaaaaaaaa">#N/A</definedName>
    <definedName name="aaaaaaaaaaaa" hidden="1">#REF!</definedName>
    <definedName name="aaaaaaaaaaaaa">#N/A</definedName>
    <definedName name="aaaaaaaaaaaaa_2" hidden="1">{#N/A,#N/A,TRUE,"Pcm Budget 2002  Huf";#N/A,#N/A,TRUE,"Csepel";#N/A,#N/A,TRUE,"Gyor";#N/A,#N/A,TRUE,"Debrecen";#N/A,#N/A,TRUE,"Alba";#N/A,#N/A,TRUE,"Pecs";#N/A,#N/A,TRUE,"Szeged";#N/A,#N/A,TRUE,"Miskolc";#N/A,#N/A,TRUE,"Duna";#N/A,#N/A,TRUE,"Sopron";#N/A,#N/A,TRUE,"nyir";#N/A,#N/A,TRUE,"Kaniza";#N/A,#N/A,TRUE,"Kaposvar";#N/A,#N/A,TRUE,"Szolnok";#N/A,#N/A,TRUE,"Zala";#N/A,#N/A,TRUE,"Szombathely"}</definedName>
    <definedName name="aaaaaaaaaaaaa_3" hidden="1">{#N/A,#N/A,TRUE,"Pcm Budget 2002  Huf";#N/A,#N/A,TRUE,"Csepel";#N/A,#N/A,TRUE,"Gyor";#N/A,#N/A,TRUE,"Debrecen";#N/A,#N/A,TRUE,"Alba";#N/A,#N/A,TRUE,"Pecs";#N/A,#N/A,TRUE,"Szeged";#N/A,#N/A,TRUE,"Miskolc";#N/A,#N/A,TRUE,"Duna";#N/A,#N/A,TRUE,"Sopron";#N/A,#N/A,TRUE,"nyir";#N/A,#N/A,TRUE,"Kaniza";#N/A,#N/A,TRUE,"Kaposvar";#N/A,#N/A,TRUE,"Szolnok";#N/A,#N/A,TRUE,"Zala";#N/A,#N/A,TRUE,"Szombathely"}</definedName>
    <definedName name="aaaaaaaaaaaaa_4" hidden="1">{#N/A,#N/A,TRUE,"Pcm Budget 2002  Huf";#N/A,#N/A,TRUE,"Csepel";#N/A,#N/A,TRUE,"Gyor";#N/A,#N/A,TRUE,"Debrecen";#N/A,#N/A,TRUE,"Alba";#N/A,#N/A,TRUE,"Pecs";#N/A,#N/A,TRUE,"Szeged";#N/A,#N/A,TRUE,"Miskolc";#N/A,#N/A,TRUE,"Duna";#N/A,#N/A,TRUE,"Sopron";#N/A,#N/A,TRUE,"nyir";#N/A,#N/A,TRUE,"Kaniza";#N/A,#N/A,TRUE,"Kaposvar";#N/A,#N/A,TRUE,"Szolnok";#N/A,#N/A,TRUE,"Zala";#N/A,#N/A,TRUE,"Szombathely"}</definedName>
    <definedName name="aaaaaaaaaaaaa_5" hidden="1">{#N/A,#N/A,TRUE,"Pcm Budget 2002  Huf";#N/A,#N/A,TRUE,"Csepel";#N/A,#N/A,TRUE,"Gyor";#N/A,#N/A,TRUE,"Debrecen";#N/A,#N/A,TRUE,"Alba";#N/A,#N/A,TRUE,"Pecs";#N/A,#N/A,TRUE,"Szeged";#N/A,#N/A,TRUE,"Miskolc";#N/A,#N/A,TRUE,"Duna";#N/A,#N/A,TRUE,"Sopron";#N/A,#N/A,TRUE,"nyir";#N/A,#N/A,TRUE,"Kaniza";#N/A,#N/A,TRUE,"Kaposvar";#N/A,#N/A,TRUE,"Szolnok";#N/A,#N/A,TRUE,"Zala";#N/A,#N/A,TRUE,"Szombathely"}</definedName>
    <definedName name="aaaaaaaaaaaaaaa" hidden="1">#REF!</definedName>
    <definedName name="aaaaaaaaaaaaaaaaa">#N/A</definedName>
    <definedName name="aaaaaaaaaaaaaaaaaaaaaa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AAAAAAAAAAAAAAAAAAAAAAAAAAA" hidden="1">{#N/A,#N/A,FALSE,"Aging Summary";#N/A,#N/A,FALSE,"Ratio Analysis";#N/A,#N/A,FALSE,"Test 120 Day Accts";#N/A,#N/A,FALSE,"Tickmarks"}</definedName>
    <definedName name="aaaaaaaaaaaaaaaaaaaaaaaaaaaaaaaa" hidden="1">{#N/A,#N/A,TRUE,"Pcm Budget 2002  Huf";#N/A,#N/A,TRUE,"Csepel";#N/A,#N/A,TRUE,"Gyor";#N/A,#N/A,TRUE,"Debrecen";#N/A,#N/A,TRUE,"Alba";#N/A,#N/A,TRUE,"Pecs";#N/A,#N/A,TRUE,"Szeged";#N/A,#N/A,TRUE,"Miskolc";#N/A,#N/A,TRUE,"Duna";#N/A,#N/A,TRUE,"Sopron";#N/A,#N/A,TRUE,"nyir";#N/A,#N/A,TRUE,"Kaniza";#N/A,#N/A,TRUE,"Kaposvar";#N/A,#N/A,TRUE,"Szolnok";#N/A,#N/A,TRUE,"Zala";#N/A,#N/A,TRUE,"Szombathely"}</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s"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aasd" hidden="1">{"'Parte I (BPA)'!$A$1:$A$3"}</definedName>
    <definedName name="aawe" hidden="1">{"weichwaren",#N/A,FALSE,"Liste 1";"hartwaren",#N/A,FALSE,"Liste 1";"food",#N/A,FALSE,"Liste 1";"fleisch",#N/A,FALSE,"Liste 1"}</definedName>
    <definedName name="aaww" hidden="1">{"weichwaren",#N/A,FALSE,"Liste 1";"hartwaren",#N/A,FALSE,"Liste 1";"food",#N/A,FALSE,"Liste 1";"fleisch",#N/A,FALSE,"Liste 1"}</definedName>
    <definedName name="AB" hidden="1">#REF!</definedName>
    <definedName name="ab_1_3">NA()</definedName>
    <definedName name="ab_11_3">NA()</definedName>
    <definedName name="ab_12_3">NA()</definedName>
    <definedName name="ab_13_3">NA()</definedName>
    <definedName name="ab_14_3">NA()</definedName>
    <definedName name="ab_15_3">NA()</definedName>
    <definedName name="ab_16_3">NA()</definedName>
    <definedName name="ab_18_3">NA()</definedName>
    <definedName name="ab_19_3">NA()</definedName>
    <definedName name="ab_20_3">NA()</definedName>
    <definedName name="ab_21_3">NA()</definedName>
    <definedName name="ab_22_3">NA()</definedName>
    <definedName name="ab_23_3">NA()</definedName>
    <definedName name="ab_24_3">NA()</definedName>
    <definedName name="ab_38">NA()</definedName>
    <definedName name="ab_40">NA()</definedName>
    <definedName name="ab_41_3">NA()</definedName>
    <definedName name="abc" localSheetId="6" hidden="1">{"Alles",#N/A,FALSE,"H A Ü"}</definedName>
    <definedName name="abc" localSheetId="4" hidden="1">{"Alles",#N/A,FALSE,"H A Ü"}</definedName>
    <definedName name="abc" localSheetId="5" hidden="1">{"Alles",#N/A,FALSE,"H A Ü"}</definedName>
    <definedName name="abc" hidden="1">{"Alles",#N/A,FALSE,"H A Ü"}</definedName>
    <definedName name="ABC_2" hidden="1">{#N/A,#N/A,FALSE,"SubsRec98";#N/A,#N/A,FALSE,"QdrGrf";"chart",#N/A,FALSE,"ccIAPMEI";#N/A,#N/A,FALSE,"Subs.Redes";#N/A,#N/A,FALSE,"Subs.Convers";#N/A,#N/A,FALSE,"SitSubs";#N/A,#N/A,FALSE,"Flr h"}</definedName>
    <definedName name="ABC_3" hidden="1">{#N/A,#N/A,FALSE,"SubsRec98";#N/A,#N/A,FALSE,"QdrGrf";"chart",#N/A,FALSE,"ccIAPMEI";#N/A,#N/A,FALSE,"Subs.Redes";#N/A,#N/A,FALSE,"Subs.Convers";#N/A,#N/A,FALSE,"SitSubs";#N/A,#N/A,FALSE,"Flr h"}</definedName>
    <definedName name="ABC_4" hidden="1">{#N/A,#N/A,FALSE,"SubsRec98";#N/A,#N/A,FALSE,"QdrGrf";"chart",#N/A,FALSE,"ccIAPMEI";#N/A,#N/A,FALSE,"Subs.Redes";#N/A,#N/A,FALSE,"Subs.Convers";#N/A,#N/A,FALSE,"SitSubs";#N/A,#N/A,FALSE,"Flr h"}</definedName>
    <definedName name="ABC_5" hidden="1">{#N/A,#N/A,FALSE,"SubsRec98";#N/A,#N/A,FALSE,"QdrGrf";"chart",#N/A,FALSE,"ccIAPMEI";#N/A,#N/A,FALSE,"Subs.Redes";#N/A,#N/A,FALSE,"Subs.Convers";#N/A,#N/A,FALSE,"SitSubs";#N/A,#N/A,FALSE,"Flr h"}</definedName>
    <definedName name="abz" hidden="1">{"0,0525";"0";"0";"20";"0";"0,025";"7"}</definedName>
    <definedName name="ac" localSheetId="6" hidden="1">{#N/A,#N/A,TRUE,"ER0699"}</definedName>
    <definedName name="ac" localSheetId="4" hidden="1">{#N/A,#N/A,TRUE,"ER0699"}</definedName>
    <definedName name="ac" localSheetId="5" hidden="1">{#N/A,#N/A,TRUE,"ER0699"}</definedName>
    <definedName name="ac" hidden="1">{#N/A,#N/A,TRUE,"ER0699"}</definedName>
    <definedName name="ac_1" localSheetId="6" hidden="1">{#N/A,#N/A,TRUE,"ER0699"}</definedName>
    <definedName name="ac_1" localSheetId="4" hidden="1">{#N/A,#N/A,TRUE,"ER0699"}</definedName>
    <definedName name="ac_1" localSheetId="5" hidden="1">{#N/A,#N/A,TRUE,"ER0699"}</definedName>
    <definedName name="ac_1" hidden="1">{#N/A,#N/A,TRUE,"ER0699"}</definedName>
    <definedName name="ac_1_1" localSheetId="6" hidden="1">{#N/A,#N/A,TRUE,"ER0699"}</definedName>
    <definedName name="ac_1_1" localSheetId="4" hidden="1">{#N/A,#N/A,TRUE,"ER0699"}</definedName>
    <definedName name="ac_1_1" localSheetId="5" hidden="1">{#N/A,#N/A,TRUE,"ER0699"}</definedName>
    <definedName name="ac_1_1" hidden="1">{#N/A,#N/A,TRUE,"ER0699"}</definedName>
    <definedName name="ac_2" localSheetId="6" hidden="1">{#N/A,#N/A,TRUE,"ER0699"}</definedName>
    <definedName name="ac_2" localSheetId="4" hidden="1">{#N/A,#N/A,TRUE,"ER0699"}</definedName>
    <definedName name="ac_2" localSheetId="5" hidden="1">{#N/A,#N/A,TRUE,"ER0699"}</definedName>
    <definedName name="ac_2" hidden="1">{#N/A,#N/A,TRUE,"ER0699"}</definedName>
    <definedName name="acc" localSheetId="6" hidden="1">{#N/A,#N/A,TRUE,"ER0699"}</definedName>
    <definedName name="acc" localSheetId="4" hidden="1">{#N/A,#N/A,TRUE,"ER0699"}</definedName>
    <definedName name="acc" localSheetId="5" hidden="1">{#N/A,#N/A,TRUE,"ER0699"}</definedName>
    <definedName name="acc" hidden="1">{#N/A,#N/A,TRUE,"ER0699"}</definedName>
    <definedName name="accasd" hidden="1">{"TAG1AGMS",#N/A,FALSE,"TAG 1A"}</definedName>
    <definedName name="Access_Button" hidden="1">"Loan_Front_End_Input_List"</definedName>
    <definedName name="AccessDatabase" hidden="1">"C:\DATA\Kevin\Kevin's Model.mdb"</definedName>
    <definedName name="accnt_code">#REF!</definedName>
    <definedName name="accnt_name">#REF!</definedName>
    <definedName name="ACCOUNT_CHANGE" hidden="1">"ACCOUNT_CHANGE"</definedName>
    <definedName name="Accounting_fee">#REF!</definedName>
    <definedName name="ACCOUNTS_PAY" hidden="1">"ACCOUNTS_PAY"</definedName>
    <definedName name="ACCRUED_EXP" hidden="1">"ACCRUED_EXP"</definedName>
    <definedName name="aclskn" hidden="1">{#N/A,#N/A,FALSE,"FY97";#N/A,#N/A,FALSE,"FY98";#N/A,#N/A,FALSE,"FY99";#N/A,#N/A,FALSE,"FY00";#N/A,#N/A,FALSE,"FY01"}</definedName>
    <definedName name="act" localSheetId="6" hidden="1">{"tableau a",#N/A,FALSE,"Feuil3";"tableau b",#N/A,FALSE,"Feuil3"}</definedName>
    <definedName name="act" localSheetId="4" hidden="1">{"tableau a",#N/A,FALSE,"Feuil3";"tableau b",#N/A,FALSE,"Feuil3"}</definedName>
    <definedName name="act" localSheetId="5" hidden="1">{"tableau a",#N/A,FALSE,"Feuil3";"tableau b",#N/A,FALSE,"Feuil3"}</definedName>
    <definedName name="act" hidden="1">{"tableau a",#N/A,FALSE,"Feuil3";"tableau b",#N/A,FALSE,"Feuil3"}</definedName>
    <definedName name="ACT_List">OFFSET(#REF!,0,0,COUNTA(OFFSET(#REF!,0,0,5000,1)),1)</definedName>
    <definedName name="ACT_Tab">OFFSET(#REF!,0,0,COUNTA(OFFSET(#REF!,0,0,5000,1)),2)</definedName>
    <definedName name="activité1" hidden="1">{"résultats",#N/A,FALSE,"résultats SFS";"indicateurs",#N/A,FALSE,"résultats SFS";"commentaires",#N/A,FALSE,"commentaires SFS";"graphiques",#N/A,FALSE,"graphiques SFS"}</definedName>
    <definedName name="activité1_2" hidden="1">{"résultats",#N/A,FALSE,"résultats SFS";"indicateurs",#N/A,FALSE,"résultats SFS";"commentaires",#N/A,FALSE,"commentaires SFS";"graphiques",#N/A,FALSE,"graphiques SFS"}</definedName>
    <definedName name="activité1_3" hidden="1">{"résultats",#N/A,FALSE,"résultats SFS";"indicateurs",#N/A,FALSE,"résultats SFS";"commentaires",#N/A,FALSE,"commentaires SFS";"graphiques",#N/A,FALSE,"graphiques SFS"}</definedName>
    <definedName name="activité1_4" hidden="1">{"résultats",#N/A,FALSE,"résultats SFS";"indicateurs",#N/A,FALSE,"résultats SFS";"commentaires",#N/A,FALSE,"commentaires SFS";"graphiques",#N/A,FALSE,"graphiques SFS"}</definedName>
    <definedName name="activité1_5" hidden="1">{"résultats",#N/A,FALSE,"résultats SFS";"indicateurs",#N/A,FALSE,"résultats SFS";"commentaires",#N/A,FALSE,"commentaires SFS";"graphiques",#N/A,FALSE,"graphiques SFS"}</definedName>
    <definedName name="acts" hidden="1">{"tableau a",#N/A,FALSE,"Feuil3";"tableau b",#N/A,FALSE,"Feuil3"}</definedName>
    <definedName name="actu" localSheetId="6" hidden="1">{"tableau a",#N/A,FALSE,"Feuil3";"tableau b",#N/A,FALSE,"Feuil3"}</definedName>
    <definedName name="actu" localSheetId="4" hidden="1">{"tableau a",#N/A,FALSE,"Feuil3";"tableau b",#N/A,FALSE,"Feuil3"}</definedName>
    <definedName name="actu" localSheetId="5" hidden="1">{"tableau a",#N/A,FALSE,"Feuil3";"tableau b",#N/A,FALSE,"Feuil3"}</definedName>
    <definedName name="actu" hidden="1">{"tableau a",#N/A,FALSE,"Feuil3";"tableau b",#N/A,FALSE,"Feuil3"}</definedName>
    <definedName name="actua" localSheetId="6" hidden="1">{"tableau a",#N/A,FALSE,"Feuil3";"tableau b",#N/A,FALSE,"Feuil3"}</definedName>
    <definedName name="actua" localSheetId="4" hidden="1">{"tableau a",#N/A,FALSE,"Feuil3";"tableau b",#N/A,FALSE,"Feuil3"}</definedName>
    <definedName name="actua" localSheetId="5" hidden="1">{"tableau a",#N/A,FALSE,"Feuil3";"tableau b",#N/A,FALSE,"Feuil3"}</definedName>
    <definedName name="actua" hidden="1">{"tableau a",#N/A,FALSE,"Feuil3";"tableau b",#N/A,FALSE,"Feuil3"}</definedName>
    <definedName name="actual" localSheetId="6" hidden="1">{"tableau a",#N/A,FALSE,"Feuil3";"tableau b",#N/A,FALSE,"Feuil3"}</definedName>
    <definedName name="actual" localSheetId="4" hidden="1">{"tableau a",#N/A,FALSE,"Feuil3";"tableau b",#N/A,FALSE,"Feuil3"}</definedName>
    <definedName name="actual" localSheetId="5" hidden="1">{"tableau a",#N/A,FALSE,"Feuil3";"tableau b",#N/A,FALSE,"Feuil3"}</definedName>
    <definedName name="actual" hidden="1">{"tableau a",#N/A,FALSE,"Feuil3";"tableau b",#N/A,FALSE,"Feuil3"}</definedName>
    <definedName name="actual_fx">#REF!</definedName>
    <definedName name="Actual_month">#REF!</definedName>
    <definedName name="Actual_Month_exchange_rate">#REF!</definedName>
    <definedName name="actul" localSheetId="6" hidden="1">{"tableau a",#N/A,FALSE,"Feuil3";"tableau b",#N/A,FALSE,"Feuil3"}</definedName>
    <definedName name="actul" localSheetId="4" hidden="1">{"tableau a",#N/A,FALSE,"Feuil3";"tableau b",#N/A,FALSE,"Feuil3"}</definedName>
    <definedName name="actul" localSheetId="5" hidden="1">{"tableau a",#N/A,FALSE,"Feuil3";"tableau b",#N/A,FALSE,"Feuil3"}</definedName>
    <definedName name="actul" hidden="1">{"tableau a",#N/A,FALSE,"Feuil3";"tableau b",#N/A,FALSE,"Feuil3"}</definedName>
    <definedName name="ACwvu.Analysis1H95." hidden="1">#REF!</definedName>
    <definedName name="ACwvu.Analysis1Q95." hidden="1">#REF!</definedName>
    <definedName name="ACwvu.Analysis2Q95." hidden="1">#REF!</definedName>
    <definedName name="ACwvu.Margin._.Summary." hidden="1">#REF!</definedName>
    <definedName name="ad" localSheetId="6" hidden="1">{"Pressup",#N/A,TRUE,"Sheet1";"Resumo",#N/A,TRUE,"Cond";"Bal",#N/A,TRUE,"DR";"DR",#N/A,TRUE,"DR";"Anexos",#N/A,TRUE,"Anexo";"Tes1",#N/A,TRUE,"Proj";"Tes2",#N/A,TRUE,"Proj";"Tes3",#N/A,TRUE,"Proj";"Lojas",#N/A,TRUE,"Cond"}</definedName>
    <definedName name="ad" localSheetId="4" hidden="1">{"Pressup",#N/A,TRUE,"Sheet1";"Resumo",#N/A,TRUE,"Cond";"Bal",#N/A,TRUE,"DR";"DR",#N/A,TRUE,"DR";"Anexos",#N/A,TRUE,"Anexo";"Tes1",#N/A,TRUE,"Proj";"Tes2",#N/A,TRUE,"Proj";"Tes3",#N/A,TRUE,"Proj";"Lojas",#N/A,TRUE,"Cond"}</definedName>
    <definedName name="ad" localSheetId="5" hidden="1">{"Pressup",#N/A,TRUE,"Sheet1";"Resumo",#N/A,TRUE,"Cond";"Bal",#N/A,TRUE,"DR";"DR",#N/A,TRUE,"DR";"Anexos",#N/A,TRUE,"Anexo";"Tes1",#N/A,TRUE,"Proj";"Tes2",#N/A,TRUE,"Proj";"Tes3",#N/A,TRUE,"Proj";"Lojas",#N/A,TRUE,"Cond"}</definedName>
    <definedName name="ad" hidden="1">{"Pressup",#N/A,TRUE,"Sheet1";"Resumo",#N/A,TRUE,"Cond";"Bal",#N/A,TRUE,"DR";"DR",#N/A,TRUE,"DR";"Anexos",#N/A,TRUE,"Anexo";"Tes1",#N/A,TRUE,"Proj";"Tes2",#N/A,TRUE,"Proj";"Tes3",#N/A,TRUE,"Proj";"Lojas",#N/A,TRUE,"Cond"}</definedName>
    <definedName name="ad_12_3">NA()</definedName>
    <definedName name="ad_13_3">NA()</definedName>
    <definedName name="ad_14_3">NA()</definedName>
    <definedName name="ad_15_3">NA()</definedName>
    <definedName name="ad_18_1">NA()</definedName>
    <definedName name="ad_19_1">NA()</definedName>
    <definedName name="ad_38">NA()</definedName>
    <definedName name="adc" hidden="1">{#N/A,#N/A,FALSE,"QD07";#N/A,#N/A,FALSE,"QD09";#N/A,#N/A,FALSE,"QD10";#N/A,#N/A,FALSE,"DERRAMA";#N/A,#N/A,FALSE,"CORRECÇ. FISCAIS";#N/A,#N/A,FALSE,"BEN.FISCAIS";#N/A,#N/A,FALSE,"TRIB.AUTONOMA"}</definedName>
    <definedName name="ADD_PAID_IN" hidden="1">"ADD_PAID_IN"</definedName>
    <definedName name="ADFLUIASD">#REF!</definedName>
    <definedName name="Adjusted_Daily_Price_Index_Index" hidden="1">OFFSET(#REF!,0,0,COUNTA(#REF!),1)</definedName>
    <definedName name="Adjusted_Daily_Price_Index_Tickers" hidden="1">OFFSET(#REF!,0,0,COUNTA(#REF!),1)</definedName>
    <definedName name="Adjusted_Weekly_Index_Index" hidden="1">OFFSET(#REF!,0,0,COUNTA(#REF!),1)</definedName>
    <definedName name="Adjusted_Weekly_Index_Ticker" hidden="1">OFFSET(#REF!,0,0,COUNTA(#REF!),1)</definedName>
    <definedName name="adjustment">#REF!</definedName>
    <definedName name="Admin_fee">#REF!</definedName>
    <definedName name="ads" hidden="1">#REF!</definedName>
    <definedName name="adsf" hidden="1">#N/A</definedName>
    <definedName name="adsfewqe" hidden="1">{#N/A,#N/A,TRUE,"Pcm Budget 2002  Huf";#N/A,#N/A,TRUE,"Csepel";#N/A,#N/A,TRUE,"Gyor";#N/A,#N/A,TRUE,"Debrecen";#N/A,#N/A,TRUE,"Alba";#N/A,#N/A,TRUE,"Pecs";#N/A,#N/A,TRUE,"Szeged";#N/A,#N/A,TRUE,"Miskolc";#N/A,#N/A,TRUE,"Duna";#N/A,#N/A,TRUE,"Sopron";#N/A,#N/A,TRUE,"nyir";#N/A,#N/A,TRUE,"Kaniza";#N/A,#N/A,TRUE,"Kaposvar";#N/A,#N/A,TRUE,"Szolnok";#N/A,#N/A,TRUE,"Zala";#N/A,#N/A,TRUE,"Szombathely"}</definedName>
    <definedName name="adsvASV" hidden="1">#REF!</definedName>
    <definedName name="Advertising_space__promotions">#REF!</definedName>
    <definedName name="Advisory_services">#REF!</definedName>
    <definedName name="aera"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g" localSheetId="6"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aerg" localSheetId="4"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aerg" localSheetId="5"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aerg"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afaefg">#REF!</definedName>
    <definedName name="AFD" localSheetId="6" hidden="1">{"'pxs'!$A$1:$V$100"}</definedName>
    <definedName name="AFD" localSheetId="4" hidden="1">{"'pxs'!$A$1:$V$100"}</definedName>
    <definedName name="AFD" localSheetId="5" hidden="1">{"'pxs'!$A$1:$V$100"}</definedName>
    <definedName name="AFD" hidden="1">{"'pxs'!$A$1:$V$100"}</definedName>
    <definedName name="afdsaf"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ag_12_3">NA()</definedName>
    <definedName name="ag_13_3">NA()</definedName>
    <definedName name="ag_14_3">NA()</definedName>
    <definedName name="ag_15_3">NA()</definedName>
    <definedName name="ag_18_1">NA()</definedName>
    <definedName name="ag_19_1">NA()</definedName>
    <definedName name="ag_38">NA()</definedName>
    <definedName name="agabri" hidden="1">#REF!</definedName>
    <definedName name="Agency_leasing_fees">#REF!</definedName>
    <definedName name="AGIND700" localSheetId="6" hidden="1">{#N/A,#N/A,FALSE,"Aging Summary";#N/A,#N/A,FALSE,"Ratio Analysis";#N/A,#N/A,FALSE,"Test 120 Day Accts";#N/A,#N/A,FALSE,"Tickmarks"}</definedName>
    <definedName name="AGIND700" localSheetId="4" hidden="1">{#N/A,#N/A,FALSE,"Aging Summary";#N/A,#N/A,FALSE,"Ratio Analysis";#N/A,#N/A,FALSE,"Test 120 Day Accts";#N/A,#N/A,FALSE,"Tickmarks"}</definedName>
    <definedName name="AGIND700" localSheetId="5" hidden="1">{#N/A,#N/A,FALSE,"Aging Summary";#N/A,#N/A,FALSE,"Ratio Analysis";#N/A,#N/A,FALSE,"Test 120 Day Accts";#N/A,#N/A,FALSE,"Tickmarks"}</definedName>
    <definedName name="AGIND700" hidden="1">{#N/A,#N/A,FALSE,"Aging Summary";#N/A,#N/A,FALSE,"Ratio Analysis";#N/A,#N/A,FALSE,"Test 120 Day Accts";#N/A,#N/A,FALSE,"Tickmarks"}</definedName>
    <definedName name="Aging2" localSheetId="6" hidden="1">{#N/A,#N/A,FALSE,"Aging Summary";#N/A,#N/A,FALSE,"Ratio Analysis";#N/A,#N/A,FALSE,"Test 120 Day Accts";#N/A,#N/A,FALSE,"Tickmarks"}</definedName>
    <definedName name="Aging2" localSheetId="4" hidden="1">{#N/A,#N/A,FALSE,"Aging Summary";#N/A,#N/A,FALSE,"Ratio Analysis";#N/A,#N/A,FALSE,"Test 120 Day Accts";#N/A,#N/A,FALSE,"Tickmarks"}</definedName>
    <definedName name="Aging2" localSheetId="5" hidden="1">{#N/A,#N/A,FALSE,"Aging Summary";#N/A,#N/A,FALSE,"Ratio Analysis";#N/A,#N/A,FALSE,"Test 120 Day Accts";#N/A,#N/A,FALSE,"Tickmarks"}</definedName>
    <definedName name="Aging2" hidden="1">{#N/A,#N/A,FALSE,"Aging Summary";#N/A,#N/A,FALSE,"Ratio Analysis";#N/A,#N/A,FALSE,"Test 120 Day Accts";#N/A,#N/A,FALSE,"Tickmarks"}</definedName>
    <definedName name="aging3" localSheetId="6" hidden="1">{#N/A,#N/A,FALSE,"Aging Summary";#N/A,#N/A,FALSE,"Ratio Analysis";#N/A,#N/A,FALSE,"Test 120 Day Accts";#N/A,#N/A,FALSE,"Tickmarks"}</definedName>
    <definedName name="aging3" localSheetId="4" hidden="1">{#N/A,#N/A,FALSE,"Aging Summary";#N/A,#N/A,FALSE,"Ratio Analysis";#N/A,#N/A,FALSE,"Test 120 Day Accts";#N/A,#N/A,FALSE,"Tickmarks"}</definedName>
    <definedName name="aging3" localSheetId="5" hidden="1">{#N/A,#N/A,FALSE,"Aging Summary";#N/A,#N/A,FALSE,"Ratio Analysis";#N/A,#N/A,FALSE,"Test 120 Day Accts";#N/A,#N/A,FALSE,"Tickmarks"}</definedName>
    <definedName name="aging3" hidden="1">{#N/A,#N/A,FALSE,"Aging Summary";#N/A,#N/A,FALSE,"Ratio Analysis";#N/A,#N/A,FALSE,"Test 120 Day Accts";#N/A,#N/A,FALSE,"Tickmarks"}</definedName>
    <definedName name="aging5" localSheetId="6" hidden="1">{#N/A,#N/A,FALSE,"Aging Summary";#N/A,#N/A,FALSE,"Ratio Analysis";#N/A,#N/A,FALSE,"Test 120 Day Accts";#N/A,#N/A,FALSE,"Tickmarks"}</definedName>
    <definedName name="aging5" localSheetId="4" hidden="1">{#N/A,#N/A,FALSE,"Aging Summary";#N/A,#N/A,FALSE,"Ratio Analysis";#N/A,#N/A,FALSE,"Test 120 Day Accts";#N/A,#N/A,FALSE,"Tickmarks"}</definedName>
    <definedName name="aging5" localSheetId="5" hidden="1">{#N/A,#N/A,FALSE,"Aging Summary";#N/A,#N/A,FALSE,"Ratio Analysis";#N/A,#N/A,FALSE,"Test 120 Day Accts";#N/A,#N/A,FALSE,"Tickmarks"}</definedName>
    <definedName name="aging5" hidden="1">{#N/A,#N/A,FALSE,"Aging Summary";#N/A,#N/A,FALSE,"Ratio Analysis";#N/A,#N/A,FALSE,"Test 120 Day Accts";#N/A,#N/A,FALSE,"Tickmarks"}</definedName>
    <definedName name="aging6" localSheetId="6" hidden="1">{#N/A,#N/A,FALSE,"Aging Summary";#N/A,#N/A,FALSE,"Ratio Analysis";#N/A,#N/A,FALSE,"Test 120 Day Accts";#N/A,#N/A,FALSE,"Tickmarks"}</definedName>
    <definedName name="aging6" localSheetId="4" hidden="1">{#N/A,#N/A,FALSE,"Aging Summary";#N/A,#N/A,FALSE,"Ratio Analysis";#N/A,#N/A,FALSE,"Test 120 Day Accts";#N/A,#N/A,FALSE,"Tickmarks"}</definedName>
    <definedName name="aging6" localSheetId="5" hidden="1">{#N/A,#N/A,FALSE,"Aging Summary";#N/A,#N/A,FALSE,"Ratio Analysis";#N/A,#N/A,FALSE,"Test 120 Day Accts";#N/A,#N/A,FALSE,"Tickmarks"}</definedName>
    <definedName name="aging6" hidden="1">{#N/A,#N/A,FALSE,"Aging Summary";#N/A,#N/A,FALSE,"Ratio Analysis";#N/A,#N/A,FALSE,"Test 120 Day Accts";#N/A,#N/A,FALSE,"Tickmarks"}</definedName>
    <definedName name="aging7" localSheetId="6" hidden="1">{#N/A,#N/A,FALSE,"Aging Summary";#N/A,#N/A,FALSE,"Ratio Analysis";#N/A,#N/A,FALSE,"Test 120 Day Accts";#N/A,#N/A,FALSE,"Tickmarks"}</definedName>
    <definedName name="aging7" localSheetId="4" hidden="1">{#N/A,#N/A,FALSE,"Aging Summary";#N/A,#N/A,FALSE,"Ratio Analysis";#N/A,#N/A,FALSE,"Test 120 Day Accts";#N/A,#N/A,FALSE,"Tickmarks"}</definedName>
    <definedName name="aging7" localSheetId="5" hidden="1">{#N/A,#N/A,FALSE,"Aging Summary";#N/A,#N/A,FALSE,"Ratio Analysis";#N/A,#N/A,FALSE,"Test 120 Day Accts";#N/A,#N/A,FALSE,"Tickmarks"}</definedName>
    <definedName name="aging7" hidden="1">{#N/A,#N/A,FALSE,"Aging Summary";#N/A,#N/A,FALSE,"Ratio Analysis";#N/A,#N/A,FALSE,"Test 120 Day Accts";#N/A,#N/A,FALSE,"Tickmarks"}</definedName>
    <definedName name="AJUDACUSTO" hidden="1">{"interco",#N/A,FALSE,"Interco"}</definedName>
    <definedName name="Ajustamento" hidden="1">{"'Parte I (BPA)'!$A$1:$A$3"}</definedName>
    <definedName name="ajustderv" hidden="1">{"'Parte I (BPA)'!$A$1:$A$3"}</definedName>
    <definedName name="aksdhf" localSheetId="6" hidden="1">{"Alles",#N/A,FALSE,"H A Ü"}</definedName>
    <definedName name="aksdhf" localSheetId="4" hidden="1">{"Alles",#N/A,FALSE,"H A Ü"}</definedName>
    <definedName name="aksdhf" localSheetId="5" hidden="1">{"Alles",#N/A,FALSE,"H A Ü"}</definedName>
    <definedName name="aksdhf" hidden="1">{"Alles",#N/A,FALSE,"H A Ü"}</definedName>
    <definedName name="alkgj" hidden="1">{"résultats",#N/A,FALSE,"résultats SFS";"indicateurs",#N/A,FALSE,"résultats SFS";"commentaires",#N/A,FALSE,"commentaires SFS";"graphiques",#N/A,FALSE,"graphiques SFS"}</definedName>
    <definedName name="alkgj_2" hidden="1">{"résultats",#N/A,FALSE,"résultats SFS";"indicateurs",#N/A,FALSE,"résultats SFS";"commentaires",#N/A,FALSE,"commentaires SFS";"graphiques",#N/A,FALSE,"graphiques SFS"}</definedName>
    <definedName name="alkgj_3" hidden="1">{"résultats",#N/A,FALSE,"résultats SFS";"indicateurs",#N/A,FALSE,"résultats SFS";"commentaires",#N/A,FALSE,"commentaires SFS";"graphiques",#N/A,FALSE,"graphiques SFS"}</definedName>
    <definedName name="alkgj_4" hidden="1">{"résultats",#N/A,FALSE,"résultats SFS";"indicateurs",#N/A,FALSE,"résultats SFS";"commentaires",#N/A,FALSE,"commentaires SFS";"graphiques",#N/A,FALSE,"graphiques SFS"}</definedName>
    <definedName name="alkgj_5" hidden="1">{"résultats",#N/A,FALSE,"résultats SFS";"indicateurs",#N/A,FALSE,"résultats SFS";"commentaires",#N/A,FALSE,"commentaires SFS";"graphiques",#N/A,FALSE,"graphiques SFS"}</definedName>
    <definedName name="All_cost_acc_Hansa">#REF!</definedName>
    <definedName name="All_profit_acc_Hansa">#REF!</definedName>
    <definedName name="AllTables" localSheetId="6">{7}</definedName>
    <definedName name="AllTables" localSheetId="4">{7}</definedName>
    <definedName name="AllTables" localSheetId="5">{7}</definedName>
    <definedName name="AllTables">{7}</definedName>
    <definedName name="aloracion2">{"Client Name or Project Name"}</definedName>
    <definedName name="ALPHASIGN">"Picture 180"</definedName>
    <definedName name="altera" hidden="1">#N/A</definedName>
    <definedName name="ALTERA2" hidden="1">#N/A</definedName>
    <definedName name="AMAQ4">"tax"</definedName>
    <definedName name="AMORTIZA">#N/A</definedName>
    <definedName name="Amortizacion_2" hidden="1">{#N/A,#N/A,TRUE,"GLOBAL";#N/A,#N/A,TRUE,"RUSTICOS";#N/A,#N/A,TRUE,"INMUEBLES"}</definedName>
    <definedName name="AMORTIZATION" hidden="1">"AMORTIZATION"</definedName>
    <definedName name="amortyzacja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na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Analysi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nalysis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nalysis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ndragora" hidden="1">{"weichwaren",#N/A,FALSE,"Liste 1";"hartwaren",#N/A,FALSE,"Liste 1";"food",#N/A,FALSE,"Liste 1";"fleisch",#N/A,FALSE,"Liste 1"}</definedName>
    <definedName name="André" hidden="1">#REF!</definedName>
    <definedName name="anna" hidden="1">#REF!</definedName>
    <definedName name="Ano_Ab" hidden="1">#REF!</definedName>
    <definedName name="Ano_Enc" hidden="1">#REF!</definedName>
    <definedName name="anscount" hidden="1">1</definedName>
    <definedName name="anythingelse" hidden="1">{#N/A,#N/A,FALSE,"Aging Summary";#N/A,#N/A,FALSE,"Ratio Analysis";#N/A,#N/A,FALSE,"Test 120 Day Accts";#N/A,#N/A,FALSE,"Tickmarks"}</definedName>
    <definedName name="äöüp" hidden="1">{"TAG1AGMS",#N/A,FALSE,"TAG 1A"}</definedName>
    <definedName name="ap">NA()</definedName>
    <definedName name="apagar" hidden="1">#REF!</definedName>
    <definedName name="April">#REF!</definedName>
    <definedName name="ar">#REF!</definedName>
    <definedName name="area">#REF!</definedName>
    <definedName name="area_20">#REF!</definedName>
    <definedName name="area_26">#REF!</definedName>
    <definedName name="area1">#REF!</definedName>
    <definedName name="ARKADIA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tt" localSheetId="6" hidden="1">{#N/A,#N/A,FALSE,"Aging Summary";#N/A,#N/A,FALSE,"Ratio Analysis";#N/A,#N/A,FALSE,"Test 120 Day Accts";#N/A,#N/A,FALSE,"Tickmarks"}</definedName>
    <definedName name="artt" localSheetId="4" hidden="1">{#N/A,#N/A,FALSE,"Aging Summary";#N/A,#N/A,FALSE,"Ratio Analysis";#N/A,#N/A,FALSE,"Test 120 Day Accts";#N/A,#N/A,FALSE,"Tickmarks"}</definedName>
    <definedName name="artt" localSheetId="5" hidden="1">{#N/A,#N/A,FALSE,"Aging Summary";#N/A,#N/A,FALSE,"Ratio Analysis";#N/A,#N/A,FALSE,"Test 120 Day Accts";#N/A,#N/A,FALSE,"Tickmarks"}</definedName>
    <definedName name="artt" hidden="1">{#N/A,#N/A,FALSE,"Aging Summary";#N/A,#N/A,FALSE,"Ratio Analysis";#N/A,#N/A,FALSE,"Test 120 Day Accts";#N/A,#N/A,FALSE,"Tickmarks"}</definedName>
    <definedName name="as" hidden="1">#REF!</definedName>
    <definedName name="AS2DocOpenMode" hidden="1">"AS2DocumentEdit"</definedName>
    <definedName name="AS2HasNoAutoHeaderFooter" hidden="1">" "</definedName>
    <definedName name="AS2NamedRange" hidden="1">2</definedName>
    <definedName name="AS2ReportLS" hidden="1">1</definedName>
    <definedName name="AS2StaticLS" hidden="1">#REF!</definedName>
    <definedName name="AS2SyncStepLS" hidden="1">0</definedName>
    <definedName name="AS2TaxWorkpaper" hidden="1">" "</definedName>
    <definedName name="AS2TickmarkLS" hidden="1">#REF!</definedName>
    <definedName name="AS2VersionLS" hidden="1">300</definedName>
    <definedName name="ASA" hidden="1">{#N/A,#N/A,FALSE,"UK";#N/A,#N/A,FALSE,"FR";#N/A,#N/A,FALSE,"SWE";#N/A,#N/A,FALSE,"BE";#N/A,#N/A,FALSE,"IT";#N/A,#N/A,FALSE,"SP";#N/A,#N/A,FALSE,"GE";#N/A,#N/A,FALSE,"PO";#N/A,#N/A,FALSE,"SWI";#N/A,#N/A,FALSE,"NON"}</definedName>
    <definedName name="asd" hidden="1">#REF!</definedName>
    <definedName name="asdasd" hidden="1">{"toc1",#N/A,FALSE,"TOC";"cover",#N/A,FALSE,"Cover";"ts1",#N/A,FALSE,"Transaction Summary";"ei3",#N/A,FALSE,"Earnings Impact";"ad3",#N/A,FALSE,"accretion dilution"}</definedName>
    <definedName name="asdasd_2" hidden="1">{"toc1",#N/A,FALSE,"TOC";"cover",#N/A,FALSE,"Cover";"ts1",#N/A,FALSE,"Transaction Summary";"ei3",#N/A,FALSE,"Earnings Impact";"ad3",#N/A,FALSE,"accretion dilution"}</definedName>
    <definedName name="asdasd_3" hidden="1">{"toc1",#N/A,FALSE,"TOC";"cover",#N/A,FALSE,"Cover";"ts1",#N/A,FALSE,"Transaction Summary";"ei3",#N/A,FALSE,"Earnings Impact";"ad3",#N/A,FALSE,"accretion dilution"}</definedName>
    <definedName name="asdasd_4" hidden="1">{"toc1",#N/A,FALSE,"TOC";"cover",#N/A,FALSE,"Cover";"ts1",#N/A,FALSE,"Transaction Summary";"ei3",#N/A,FALSE,"Earnings Impact";"ad3",#N/A,FALSE,"accretion dilution"}</definedName>
    <definedName name="asdasd_5" hidden="1">{"toc1",#N/A,FALSE,"TOC";"cover",#N/A,FALSE,"Cover";"ts1",#N/A,FALSE,"Transaction Summary";"ei3",#N/A,FALSE,"Earnings Impact";"ad3",#N/A,FALSE,"accretion dilution"}</definedName>
    <definedName name="asdc" hidden="1">21</definedName>
    <definedName name="asdf"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asdf_2"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asdf_3"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asdf_4"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asdf_5"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asdfgh" hidden="1">#REF!</definedName>
    <definedName name="ase" localSheetId="6" hidden="1">{#N/A,#N/A,FALSE,"Aging Summary";#N/A,#N/A,FALSE,"Ratio Analysis";#N/A,#N/A,FALSE,"Test 120 Day Accts";#N/A,#N/A,FALSE,"Tickmarks"}</definedName>
    <definedName name="ase" localSheetId="4" hidden="1">{#N/A,#N/A,FALSE,"Aging Summary";#N/A,#N/A,FALSE,"Ratio Analysis";#N/A,#N/A,FALSE,"Test 120 Day Accts";#N/A,#N/A,FALSE,"Tickmarks"}</definedName>
    <definedName name="ase" localSheetId="5" hidden="1">{#N/A,#N/A,FALSE,"Aging Summary";#N/A,#N/A,FALSE,"Ratio Analysis";#N/A,#N/A,FALSE,"Test 120 Day Accts";#N/A,#N/A,FALSE,"Tickmarks"}</definedName>
    <definedName name="ase" hidden="1">{#N/A,#N/A,FALSE,"Aging Summary";#N/A,#N/A,FALSE,"Ratio Analysis";#N/A,#N/A,FALSE,"Test 120 Day Accts";#N/A,#N/A,FALSE,"Tickmarks"}</definedName>
    <definedName name="ased" localSheetId="6" hidden="1">{#N/A,#N/A,FALSE,"property";#N/A,#N/A,FALSE,"tenants";#N/A,#N/A,FALSE,"capital";#N/A,#N/A,FALSE,"summary"}</definedName>
    <definedName name="ased" localSheetId="4" hidden="1">{#N/A,#N/A,FALSE,"property";#N/A,#N/A,FALSE,"tenants";#N/A,#N/A,FALSE,"capital";#N/A,#N/A,FALSE,"summary"}</definedName>
    <definedName name="ased" localSheetId="5" hidden="1">{#N/A,#N/A,FALSE,"property";#N/A,#N/A,FALSE,"tenants";#N/A,#N/A,FALSE,"capital";#N/A,#N/A,FALSE,"summary"}</definedName>
    <definedName name="ased" hidden="1">{#N/A,#N/A,FALSE,"property";#N/A,#N/A,FALSE,"tenants";#N/A,#N/A,FALSE,"capital";#N/A,#N/A,FALSE,"summary"}</definedName>
    <definedName name="asfwasf" localSheetId="25" hidden="1">Kautionen -#REF!</definedName>
    <definedName name="asfwasf" localSheetId="14" hidden="1">Kautionen -#REF!</definedName>
    <definedName name="asfwasf" hidden="1">Kautionen -#REF!</definedName>
    <definedName name="asqs">#N/A</definedName>
    <definedName name="ass" localSheetId="6" hidden="1">{#N/A,#N/A,FALSE,"Aging Summary";#N/A,#N/A,FALSE,"Ratio Analysis";#N/A,#N/A,FALSE,"Test 120 Day Accts";#N/A,#N/A,FALSE,"Tickmarks"}</definedName>
    <definedName name="ass" localSheetId="4" hidden="1">{#N/A,#N/A,FALSE,"Aging Summary";#N/A,#N/A,FALSE,"Ratio Analysis";#N/A,#N/A,FALSE,"Test 120 Day Accts";#N/A,#N/A,FALSE,"Tickmarks"}</definedName>
    <definedName name="ass" localSheetId="5" hidden="1">{#N/A,#N/A,FALSE,"Aging Summary";#N/A,#N/A,FALSE,"Ratio Analysis";#N/A,#N/A,FALSE,"Test 120 Day Accts";#N/A,#N/A,FALSE,"Tickmarks"}</definedName>
    <definedName name="ass" hidden="1">{#N/A,#N/A,FALSE,"Aging Summary";#N/A,#N/A,FALSE,"Ratio Analysis";#N/A,#N/A,FALSE,"Test 120 Day Accts";#N/A,#N/A,FALSE,"Tickmarks"}</definedName>
    <definedName name="asse" hidden="1">{#N/A,#N/A,TRUE,"Front";#N/A,#N/A,TRUE,"Simple Letter";#N/A,#N/A,TRUE,"Inside";#N/A,#N/A,TRUE,"Contents";#N/A,#N/A,TRUE,"Basis";#N/A,#N/A,TRUE,"Inclusions";#N/A,#N/A,TRUE,"Exclusions";#N/A,#N/A,TRUE,"Areas";#N/A,#N/A,TRUE,"Summary";#N/A,#N/A,TRUE,"Detail"}</definedName>
    <definedName name="Asset_management_fee">#REF!</definedName>
    <definedName name="ASSET_TURNS" hidden="1">"ASSET_TURNS"</definedName>
    <definedName name="Assets">#REF!</definedName>
    <definedName name="ATM__Vending_machines">#REF!</definedName>
    <definedName name="ATXQAVersion" hidden="1">2</definedName>
    <definedName name="Atype">#REF!</definedName>
    <definedName name="August">#REF!</definedName>
    <definedName name="auswertungsperiode">#REF!</definedName>
    <definedName name="autre" hidden="1">#REF!</definedName>
    <definedName name="autres" hidden="1">#REF!</definedName>
    <definedName name="autress" hidden="1">#REF!</definedName>
    <definedName name="available_countries_list">#REF!</definedName>
    <definedName name="available_legal_entities">#REF!</definedName>
    <definedName name="available_properties_country_column">#REF!</definedName>
    <definedName name="available_properties_country_header">#REF!</definedName>
    <definedName name="Available_Report_Date_List">#REF!</definedName>
    <definedName name="azerrty" hidden="1">#REF!</definedName>
    <definedName name="azerty2" hidden="1">#REF!</definedName>
    <definedName name="azerty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azerty4_2"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azerty4_3"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azerty4_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azerty4_5"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azertyuilom" hidden="1">#REF!</definedName>
    <definedName name="b">#N/A</definedName>
    <definedName name="B.">#REF!</definedName>
    <definedName name="B._1_3">NA()</definedName>
    <definedName name="B._12_3">NA()</definedName>
    <definedName name="B._13_3">NA()</definedName>
    <definedName name="B._14_3">NA()</definedName>
    <definedName name="B._15_3">NA()</definedName>
    <definedName name="B._16_1">NA()</definedName>
    <definedName name="B._18_1">NA()</definedName>
    <definedName name="B._19_1">NA()</definedName>
    <definedName name="B._2_3">NA()</definedName>
    <definedName name="B._3_3">NA()</definedName>
    <definedName name="B._40_3">NA()</definedName>
    <definedName name="B._41_1">NA()</definedName>
    <definedName name="b_2" hidden="1">{#N/A,#N/A,TRUE,"Pcm Budget 2002  Huf";#N/A,#N/A,TRUE,"Csepel";#N/A,#N/A,TRUE,"Gyor";#N/A,#N/A,TRUE,"Debrecen";#N/A,#N/A,TRUE,"Alba";#N/A,#N/A,TRUE,"Pecs";#N/A,#N/A,TRUE,"Szeged";#N/A,#N/A,TRUE,"Miskolc";#N/A,#N/A,TRUE,"Duna";#N/A,#N/A,TRUE,"Sopron";#N/A,#N/A,TRUE,"nyir";#N/A,#N/A,TRUE,"Kaniza";#N/A,#N/A,TRUE,"Kaposvar";#N/A,#N/A,TRUE,"Szolnok";#N/A,#N/A,TRUE,"Zala";#N/A,#N/A,TRUE,"Szombathely"}</definedName>
    <definedName name="b_3" hidden="1">{#N/A,#N/A,TRUE,"Pcm Budget 2002  Huf";#N/A,#N/A,TRUE,"Csepel";#N/A,#N/A,TRUE,"Gyor";#N/A,#N/A,TRUE,"Debrecen";#N/A,#N/A,TRUE,"Alba";#N/A,#N/A,TRUE,"Pecs";#N/A,#N/A,TRUE,"Szeged";#N/A,#N/A,TRUE,"Miskolc";#N/A,#N/A,TRUE,"Duna";#N/A,#N/A,TRUE,"Sopron";#N/A,#N/A,TRUE,"nyir";#N/A,#N/A,TRUE,"Kaniza";#N/A,#N/A,TRUE,"Kaposvar";#N/A,#N/A,TRUE,"Szolnok";#N/A,#N/A,TRUE,"Zala";#N/A,#N/A,TRUE,"Szombathely"}</definedName>
    <definedName name="b_4" hidden="1">{#N/A,#N/A,TRUE,"Pcm Budget 2002  Huf";#N/A,#N/A,TRUE,"Csepel";#N/A,#N/A,TRUE,"Gyor";#N/A,#N/A,TRUE,"Debrecen";#N/A,#N/A,TRUE,"Alba";#N/A,#N/A,TRUE,"Pecs";#N/A,#N/A,TRUE,"Szeged";#N/A,#N/A,TRUE,"Miskolc";#N/A,#N/A,TRUE,"Duna";#N/A,#N/A,TRUE,"Sopron";#N/A,#N/A,TRUE,"nyir";#N/A,#N/A,TRUE,"Kaniza";#N/A,#N/A,TRUE,"Kaposvar";#N/A,#N/A,TRUE,"Szolnok";#N/A,#N/A,TRUE,"Zala";#N/A,#N/A,TRUE,"Szombathely"}</definedName>
    <definedName name="b_5" hidden="1">{#N/A,#N/A,TRUE,"Pcm Budget 2002  Huf";#N/A,#N/A,TRUE,"Csepel";#N/A,#N/A,TRUE,"Gyor";#N/A,#N/A,TRUE,"Debrecen";#N/A,#N/A,TRUE,"Alba";#N/A,#N/A,TRUE,"Pecs";#N/A,#N/A,TRUE,"Szeged";#N/A,#N/A,TRUE,"Miskolc";#N/A,#N/A,TRUE,"Duna";#N/A,#N/A,TRUE,"Sopron";#N/A,#N/A,TRUE,"nyir";#N/A,#N/A,TRUE,"Kaniza";#N/A,#N/A,TRUE,"Kaposvar";#N/A,#N/A,TRUE,"Szolnok";#N/A,#N/A,TRUE,"Zala";#N/A,#N/A,TRUE,"Szombathely"}</definedName>
    <definedName name="B123456789" hidden="1">#REF!</definedName>
    <definedName name="B2_1_3">NA()</definedName>
    <definedName name="B2_12_3">NA()</definedName>
    <definedName name="B2_13_3">NA()</definedName>
    <definedName name="B2_14_3">NA()</definedName>
    <definedName name="B2_15_3">NA()</definedName>
    <definedName name="B2_18_1">NA()</definedName>
    <definedName name="B2_19_1">NA()</definedName>
    <definedName name="B2_38">NA()</definedName>
    <definedName name="back_12_month">#REF!</definedName>
    <definedName name="BadLink" hidden="1">#REF!</definedName>
    <definedName name="BAI.Graf" hidden="1">{#N/A,#N/A,TRUE,"GLOBAL";#N/A,#N/A,TRUE,"RUSTICOS";#N/A,#N/A,TRUE,"INMUEBLES"}</definedName>
    <definedName name="balance_type">1</definedName>
    <definedName name="BalanceMethod" hidden="1">#REF!</definedName>
    <definedName name="Balanço_2009_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BandasAnoInicial" hidden="1">#REF!</definedName>
    <definedName name="BandasCadernoEncargos" hidden="1">#REF!</definedName>
    <definedName name="BandasIndiceActualizaçãoTarifária" hidden="1">#REF!</definedName>
    <definedName name="BandasLimitesSuperior" hidden="1">#REF!</definedName>
    <definedName name="BandasPagamentosFixos" hidden="1">#REF!</definedName>
    <definedName name="BandasPagamentosVariaveis" hidden="1">#REF!</definedName>
    <definedName name="BandasPenalizaçõesPercentagem" hidden="1">#REF!</definedName>
    <definedName name="BandasPgtIndiceActualizaçãoTarifária" hidden="1">#REF!</definedName>
    <definedName name="BandasReceitasPortagem" hidden="1">#REF!</definedName>
    <definedName name="BandasTabelaActualizaçãoTarifária" hidden="1">#REF!</definedName>
    <definedName name="BandasTarifasReferência" hidden="1">#REF!</definedName>
    <definedName name="BandasVeiculosKmsAlocação" hidden="1">#REF!</definedName>
    <definedName name="Bank_Guarantee_Fee">#REF!</definedName>
    <definedName name="Bank_interest">#REF!</definedName>
    <definedName name="Barreiras_Entrada_Manual" hidden="1">#REF!</definedName>
    <definedName name="Barreiras_Entrada_VV" hidden="1">#REF!</definedName>
    <definedName name="Barreiras_Lanços" hidden="1">#REF!</definedName>
    <definedName name="Barreiras_Saída_Manual" hidden="1">#REF!</definedName>
    <definedName name="Barreiras_Saída_VV" hidden="1">#REF!</definedName>
    <definedName name="Barreiras_Sublanços" hidden="1">#REF!</definedName>
    <definedName name="BASE_DATE">#REF!</definedName>
    <definedName name="Base_Loc_Action">OFFSET(#REF!,0,0,COUNTA(OFFSET(#REF!,0,0,5000,1)),1)</definedName>
    <definedName name="Base_Loc_Activity">OFFSET(#REF!,0,0,COUNTA(OFFSET(#REF!,0,0,5000,1)),1)</definedName>
    <definedName name="Base_Loc_Area">OFFSET(#REF!,0,0,COUNTA(OFFSET(#REF!,0,0,5000,1)),2)</definedName>
    <definedName name="Base_Loc_Brand">OFFSET(#REF!,0,0,COUNTA(OFFSET(#REF!,0,0,5000,1)),1)</definedName>
    <definedName name="Base_Loc_Brand_Tab">OFFSET(#REF!,0,0,COUNTA(OFFSET(#REF!,0,0,5000,1)),2)</definedName>
    <definedName name="Base_Loc_Busentity">OFFSET(#REF!,0,0,COUNTA(OFFSET(#REF!,0,0,5000,1)),2)</definedName>
    <definedName name="Base_Loc_Contract">OFFSET(#REF!,0,0,COUNTA(OFFSET(#REF!,0,0,5000,1)),4)</definedName>
    <definedName name="Base_Loc_Date">OFFSET(#REF!,0,0,COUNTA(OFFSET(#REF!,0,0,5000,1)),1)</definedName>
    <definedName name="Base_Loc_Date_1st_Exit">OFFSET(#REF!,0,0,COUNTA(OFFSET(#REF!,0,0,5000,1)),1)</definedName>
    <definedName name="Base_Loc_Date_End">OFFSET(#REF!,0,0,COUNTA(OFFSET(#REF!,0,0,5000,1)),1)</definedName>
    <definedName name="Base_Loc_Declared_12">OFFSET(#REF!,0,0,COUNTA(OFFSET(#REF!,0,0,5000,1)),1)</definedName>
    <definedName name="Base_Loc_Discount">OFFSET(#REF!,0,0,COUNTA(OFFSET(#REF!,0,0,5000,1)),2)</definedName>
    <definedName name="Base_Loc_Discount1">OFFSET(#REF!,0,0,COUNTA(OFFSET(#REF!,0,0,5000,1)),6)</definedName>
    <definedName name="Base_Loc_Entry_Fees">OFFSET(#REF!,0,0,COUNTA(OFFSET(#REF!,0,0,5000,1)),5)</definedName>
    <definedName name="Base_Loc_Eviction">OFFSET(#REF!,0,0,COUNTA(OFFSET(#REF!,0,0,5000,1)),1)</definedName>
    <definedName name="Base_Loc_Indexation">OFFSET(#REF!,0,0,COUNTA(OFFSET(#REF!,0,0,5000,1)),2)</definedName>
    <definedName name="Base_Loc_MGR">OFFSET(#REF!,0,0,COUNTA(OFFSET(#REF!,0,0,5000,1)),1)</definedName>
    <definedName name="Base_Loc_NewBrand_Com">OFFSET(#REF!,0,0,COUNTA(OFFSET(#REF!,0,0,5000,1)),2)</definedName>
    <definedName name="Base_Loc_Ope">OFFSET(#REF!,0,0,COUNTA(OFFSET(#REF!,0,0,5000,1)),1)</definedName>
    <definedName name="Base_Loc_RE_Type">OFFSET(#REF!,0,0,COUNTA(OFFSET(#REF!,0,0,5000,1)),1)</definedName>
    <definedName name="Base_Loc_Rent">OFFSET(#REF!,0,0,COUNTA(OFFSET(#REF!,0,0,5000,1)),1)</definedName>
    <definedName name="Base_Loc_Rent_Obj">OFFSET(#REF!,0,0,COUNTA(OFFSET(#REF!,0,0,5000,1)),1)</definedName>
    <definedName name="Base_Loc_Rent_Type">OFFSET(#REF!,0,0,COUNTA(OFFSET(#REF!,0,0,5000,1)),1)</definedName>
    <definedName name="Base_Loc_RNR_Weight">OFFSET(#REF!,0,0,COUNTA(OFFSET(#REF!,0,0,5000,1)),1)</definedName>
    <definedName name="Base_Loc_RU_Type">OFFSET(#REF!,0,0,COUNTA(OFFSET(#REF!,0,0,5000,1)),1)</definedName>
    <definedName name="Base_Loc_Steps">OFFSET(#REF!,0,0,COUNTA(OFFSET(#REF!,0,0,5000,1)),2)</definedName>
    <definedName name="Base_Loc_TabData">OFFSET(#REF!,0,0,COUNTA(OFFSET(#REF!,0,0,5000,1)),65)</definedName>
    <definedName name="Base_Loc_Tenant">OFFSET(#REF!,0,0,COUNTA(OFFSET(#REF!,0,0,5000,1)),1)</definedName>
    <definedName name="Base_Loc_Turnover">OFFSET(#REF!,0,0,COUNTA(OFFSET(#REF!,0,0,5000,1)),1)</definedName>
    <definedName name="Base_Loc_Vacancy">OFFSET(#REF!,0,0,COUNTA(OFFSET(#REF!,0,0,5000,1)),1)</definedName>
    <definedName name="Base_Loc_W_Area">OFFSET(#REF!,0,0,COUNTA(OFFSET(#REF!,0,0,5000,1)),1)</definedName>
    <definedName name="Basic">#REF!</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aza">#REF!</definedName>
    <definedName name="bb" hidden="1">#REF!</definedName>
    <definedName name="bbb">#REF!</definedName>
    <definedName name="BBB_2" hidden="1">{#N/A,#N/A,TRUE,"Pcm Budget 2002  Huf";#N/A,#N/A,TRUE,"Csepel";#N/A,#N/A,TRUE,"Gyor";#N/A,#N/A,TRUE,"Debrecen";#N/A,#N/A,TRUE,"Alba";#N/A,#N/A,TRUE,"Pecs";#N/A,#N/A,TRUE,"Szeged";#N/A,#N/A,TRUE,"Miskolc";#N/A,#N/A,TRUE,"Duna";#N/A,#N/A,TRUE,"Sopron";#N/A,#N/A,TRUE,"nyir";#N/A,#N/A,TRUE,"Kaniza";#N/A,#N/A,TRUE,"Kaposvar";#N/A,#N/A,TRUE,"Szolnok";#N/A,#N/A,TRUE,"Zala";#N/A,#N/A,TRUE,"Szombathely"}</definedName>
    <definedName name="BBB_3" hidden="1">{#N/A,#N/A,TRUE,"Pcm Budget 2002  Huf";#N/A,#N/A,TRUE,"Csepel";#N/A,#N/A,TRUE,"Gyor";#N/A,#N/A,TRUE,"Debrecen";#N/A,#N/A,TRUE,"Alba";#N/A,#N/A,TRUE,"Pecs";#N/A,#N/A,TRUE,"Szeged";#N/A,#N/A,TRUE,"Miskolc";#N/A,#N/A,TRUE,"Duna";#N/A,#N/A,TRUE,"Sopron";#N/A,#N/A,TRUE,"nyir";#N/A,#N/A,TRUE,"Kaniza";#N/A,#N/A,TRUE,"Kaposvar";#N/A,#N/A,TRUE,"Szolnok";#N/A,#N/A,TRUE,"Zala";#N/A,#N/A,TRUE,"Szombathely"}</definedName>
    <definedName name="BBB_4" hidden="1">{#N/A,#N/A,TRUE,"Pcm Budget 2002  Huf";#N/A,#N/A,TRUE,"Csepel";#N/A,#N/A,TRUE,"Gyor";#N/A,#N/A,TRUE,"Debrecen";#N/A,#N/A,TRUE,"Alba";#N/A,#N/A,TRUE,"Pecs";#N/A,#N/A,TRUE,"Szeged";#N/A,#N/A,TRUE,"Miskolc";#N/A,#N/A,TRUE,"Duna";#N/A,#N/A,TRUE,"Sopron";#N/A,#N/A,TRUE,"nyir";#N/A,#N/A,TRUE,"Kaniza";#N/A,#N/A,TRUE,"Kaposvar";#N/A,#N/A,TRUE,"Szolnok";#N/A,#N/A,TRUE,"Zala";#N/A,#N/A,TRUE,"Szombathely"}</definedName>
    <definedName name="BBB_5" hidden="1">{#N/A,#N/A,TRUE,"Pcm Budget 2002  Huf";#N/A,#N/A,TRUE,"Csepel";#N/A,#N/A,TRUE,"Gyor";#N/A,#N/A,TRUE,"Debrecen";#N/A,#N/A,TRUE,"Alba";#N/A,#N/A,TRUE,"Pecs";#N/A,#N/A,TRUE,"Szeged";#N/A,#N/A,TRUE,"Miskolc";#N/A,#N/A,TRUE,"Duna";#N/A,#N/A,TRUE,"Sopron";#N/A,#N/A,TRUE,"nyir";#N/A,#N/A,TRUE,"Kaniza";#N/A,#N/A,TRUE,"Kaposvar";#N/A,#N/A,TRUE,"Szolnok";#N/A,#N/A,TRUE,"Zala";#N/A,#N/A,TRUE,"Szombathely"}</definedName>
    <definedName name="bbbb" hidden="1">{#N/A,#N/A,TRUE,"Pcm Budget 2002  Huf";#N/A,#N/A,TRUE,"Csepel";#N/A,#N/A,TRUE,"Gyor";#N/A,#N/A,TRUE,"Debrecen";#N/A,#N/A,TRUE,"Alba";#N/A,#N/A,TRUE,"Pecs";#N/A,#N/A,TRUE,"Szeged";#N/A,#N/A,TRUE,"Miskolc";#N/A,#N/A,TRUE,"Duna";#N/A,#N/A,TRUE,"Sopron";#N/A,#N/A,TRUE,"nyir";#N/A,#N/A,TRUE,"Kaniza";#N/A,#N/A,TRUE,"Kaposvar";#N/A,#N/A,TRUE,"Szolnok";#N/A,#N/A,TRUE,"Zala";#N/A,#N/A,TRUE,"Szombathely"}</definedName>
    <definedName name="bbbbb" hidden="1">#REF!</definedName>
    <definedName name="bbbbbbbb">#N/A</definedName>
    <definedName name="bbbbbbbbbbbb" hidden="1">#REF!</definedName>
    <definedName name="bbbbbbbbbbbbbbbb" hidden="1">#REF!</definedName>
    <definedName name="bbjhdbfjhd" hidden="1">#REF!</definedName>
    <definedName name="BDATE">#REF!</definedName>
    <definedName name="BDG_End_Date">#REF!</definedName>
    <definedName name="BDG_Start_Date">#REF!</definedName>
    <definedName name="bernd" hidden="1">{"weichwaren",#N/A,FALSE,"Liste 1";"hartwaren",#N/A,FALSE,"Liste 1";"food",#N/A,FALSE,"Liste 1";"fleisch",#N/A,FALSE,"Liste 1"}</definedName>
    <definedName name="BEx00FFTD8VG1N7IGDQMSPB0OFHU" hidden="1">#REF!-#REF!</definedName>
    <definedName name="BEx00WYX49DXFJ0XAI7U2G6GKI5N" hidden="1">#REF!-#REF!</definedName>
    <definedName name="BEx0175QMB0QLGRI5MGG1QT989S9" hidden="1">#REF!-#REF!</definedName>
    <definedName name="BEx1GXA2HNKVPSNAJDUJRHL0NID2" hidden="1">#REF!-#REF!</definedName>
    <definedName name="BEx1HLPAOSDSKXSRJIO01NT8T2YB" hidden="1">#REF!</definedName>
    <definedName name="BEx1J5G6KXTNJCG7CDSP1QSSOP1T" hidden="1">#REF!</definedName>
    <definedName name="BEx1NR17DI20E0JBUZWH3VHCTBNR" hidden="1">#REF!-#REF!</definedName>
    <definedName name="BEx1NYOAMR7ZFNF99UGT68AY4IDQ" hidden="1">#REF! -#REF!</definedName>
    <definedName name="BEx1QN6EZZTUAST50ZA1N6HIUFIY" hidden="1">#REF! -#REF!</definedName>
    <definedName name="BEx1QNMNH47583RSWQMFG3NAKRZJ" localSheetId="6" hidden="1">#REF!-[0]!RiskAfterSimMacro #REF!</definedName>
    <definedName name="BEx1QNMNH47583RSWQMFG3NAKRZJ" localSheetId="4" hidden="1">#REF!-[0]!RiskAfterSimMacro #REF!</definedName>
    <definedName name="BEx1QNMNH47583RSWQMFG3NAKRZJ" localSheetId="5" hidden="1">#REF!-[0]!RiskAfterSimMacro #REF!</definedName>
    <definedName name="BEx1QNMNH47583RSWQMFG3NAKRZJ" hidden="1">#REF!-[0]!RiskAfterSimMacro #REF!</definedName>
    <definedName name="BEx1S84FBRRFRKJ2DGEI8Y5BJBOC" localSheetId="6" hidden="1">#REF!-[0]!RiskAfterSimMacro #REF!</definedName>
    <definedName name="BEx1S84FBRRFRKJ2DGEI8Y5BJBOC" localSheetId="4" hidden="1">#REF!-[0]!RiskAfterSimMacro #REF!</definedName>
    <definedName name="BEx1S84FBRRFRKJ2DGEI8Y5BJBOC" localSheetId="5" hidden="1">#REF!-[0]!RiskAfterSimMacro #REF!</definedName>
    <definedName name="BEx1S84FBRRFRKJ2DGEI8Y5BJBOC" hidden="1">#REF!-[0]!RiskAfterSimMacro #REF!</definedName>
    <definedName name="BEx1UU87OOAUELI8BOTX5G6RTE73" hidden="1">#REF!</definedName>
    <definedName name="BEx1V37W2K3BB2RYQP02R5S1Y8ER" hidden="1">#REF!-#REF! #REF!</definedName>
    <definedName name="BEx1WBF97QR3OWIBQZFSZ989DWWM" localSheetId="6" hidden="1">#REF!-[0]!RiskAfterSimMacro #REF!</definedName>
    <definedName name="BEx1WBF97QR3OWIBQZFSZ989DWWM" localSheetId="4" hidden="1">#REF!-[0]!RiskAfterSimMacro #REF!</definedName>
    <definedName name="BEx1WBF97QR3OWIBQZFSZ989DWWM" localSheetId="5" hidden="1">#REF!-[0]!RiskAfterSimMacro #REF!</definedName>
    <definedName name="BEx1WBF97QR3OWIBQZFSZ989DWWM" hidden="1">#REF!-[0]!RiskAfterSimMacro #REF!</definedName>
    <definedName name="BEx1WQ3ZK3SVTM3N0E7WU7T3DHF6" localSheetId="6" hidden="1">#REF!-[0]!RiskAfterSimMacro #REF!</definedName>
    <definedName name="BEx1WQ3ZK3SVTM3N0E7WU7T3DHF6" localSheetId="4" hidden="1">#REF!-[0]!RiskAfterSimMacro #REF!</definedName>
    <definedName name="BEx1WQ3ZK3SVTM3N0E7WU7T3DHF6" localSheetId="5" hidden="1">#REF!-[0]!RiskAfterSimMacro #REF!</definedName>
    <definedName name="BEx1WQ3ZK3SVTM3N0E7WU7T3DHF6" hidden="1">#REF!-[0]!RiskAfterSimMacro #REF!</definedName>
    <definedName name="BEx1XKTTFXFGIO1W6L3SEA3IJ5FG" hidden="1">#REF! -#REF!</definedName>
    <definedName name="BEx1XSBKEJI6N2BTUSGRZTLEZDDX" hidden="1">#REF!</definedName>
    <definedName name="BEx3ASAC3KERXWNKEPR2BUAN7QFZ" hidden="1">#REF!-#REF!</definedName>
    <definedName name="BEx3CJTS3ITI2SM6LBZAZ6U1S4SH" hidden="1">#REF!-#REF!</definedName>
    <definedName name="BEx3CL67NBTW4R2YVPFSEQ87ZLX0" hidden="1">#REF!-#REF!</definedName>
    <definedName name="BEx3D95DR6K97DFC1ZJ3M3R0XQLY" hidden="1">#REF!-#REF! #REF!</definedName>
    <definedName name="BEx3DE0XJJ26VZG9AEAAY81X9A211" localSheetId="25" hidden="1">Leerstand-#REF!</definedName>
    <definedName name="BEx3DE0XJJ26VZG9AEAAY81X9A211" localSheetId="14" hidden="1">Leerstand-#REF!</definedName>
    <definedName name="BEx3DE0XJJ26VZG9AEAAY81X9A211" hidden="1">Leerstand-#REF!</definedName>
    <definedName name="BEx3DEOXJJ26VZG9AEAAY81X9A21" hidden="1">#REF!-#REF!</definedName>
    <definedName name="BEx3F1QHAPVXJLV1MER9BVJJZE1M" hidden="1">#REF!</definedName>
    <definedName name="BEx3G31Q24P1NK9UWZ5WS39IVXF8" hidden="1">#REF! -#REF!</definedName>
    <definedName name="BEx3GHFMBL6ZUG733CV1SOQX4C90" hidden="1">#REF!-#REF!</definedName>
    <definedName name="BEx3HIG341ZWAWQT9F2NNR5SVYFE" hidden="1">#REF!-#REF!</definedName>
    <definedName name="BEx3HJ1MLXZ3UKE74461UW6VCVEN" hidden="1">#REF!</definedName>
    <definedName name="BEx3IYQRJM2OGSVVOVIHYL03TX5X" localSheetId="6" hidden="1">#REF!-[0]!RiskAfterSimMacro #REF!</definedName>
    <definedName name="BEx3IYQRJM2OGSVVOVIHYL03TX5X" localSheetId="4" hidden="1">#REF!-[0]!RiskAfterSimMacro #REF!</definedName>
    <definedName name="BEx3IYQRJM2OGSVVOVIHYL03TX5X" localSheetId="5" hidden="1">#REF!-[0]!RiskAfterSimMacro #REF!</definedName>
    <definedName name="BEx3IYQRJM2OGSVVOVIHYL03TX5X" hidden="1">#REF!-[0]!RiskAfterSimMacro #REF!</definedName>
    <definedName name="BEx3J9Z9TTYEXDF27LS658NQ1MYH" localSheetId="6" hidden="1">#REF!-[0]!RiskAfterSimMacro #REF!</definedName>
    <definedName name="BEx3J9Z9TTYEXDF27LS658NQ1MYH" localSheetId="4" hidden="1">#REF!-[0]!RiskAfterSimMacro #REF!</definedName>
    <definedName name="BEx3J9Z9TTYEXDF27LS658NQ1MYH" localSheetId="5" hidden="1">#REF!-[0]!RiskAfterSimMacro #REF!</definedName>
    <definedName name="BEx3J9Z9TTYEXDF27LS658NQ1MYH" hidden="1">#REF!-[0]!RiskAfterSimMacro #REF!</definedName>
    <definedName name="BEx3KGJGBF1PU4P060ZWKX6PHDP8" hidden="1">#REF!-#REF!</definedName>
    <definedName name="BEx3M9Q3W9CMOO7Z7AVSF4GJ6QY6" hidden="1">#REF!-#REF!</definedName>
    <definedName name="BEx3MLPOZOH56UO3VWNQ10T5WCH8" hidden="1">#REF!</definedName>
    <definedName name="BEx3MY5DL5TRJK62DFFOQ94GZK65" hidden="1">#REF!-#REF! #REF!</definedName>
    <definedName name="BEx3N51JMOFDT9DPVMYNQS9JTJVY" hidden="1">#REF!</definedName>
    <definedName name="BEx3R5SSOA4P9OZ1LGK5IJFMF9L5" hidden="1">#REF!-#REF!</definedName>
    <definedName name="BEx3SUXQ1IWBTQJW5BGEAO3F7XHR" hidden="1">#REF!-#REF!</definedName>
    <definedName name="BEx59BA0YXANPKRNZB055DBKA9X0" hidden="1">#REF!-#REF! #REF!</definedName>
    <definedName name="BEx59N9MEPZ9V4A98B1HFU63J649" localSheetId="6" hidden="1">#REF!-[0]!RiskAfterSimMacro #REF!</definedName>
    <definedName name="BEx59N9MEPZ9V4A98B1HFU63J649" localSheetId="4" hidden="1">#REF!-[0]!RiskAfterSimMacro #REF!</definedName>
    <definedName name="BEx59N9MEPZ9V4A98B1HFU63J649" localSheetId="5" hidden="1">#REF!-[0]!RiskAfterSimMacro #REF!</definedName>
    <definedName name="BEx59N9MEPZ9V4A98B1HFU63J649" hidden="1">#REF!-[0]!RiskAfterSimMacro #REF!</definedName>
    <definedName name="BEx5AA1LGN3LNKTJDYFLPBT2ZFNZ" hidden="1">#REF!-#REF!</definedName>
    <definedName name="BEx5BPAH9XJASYMBJ37J9WDJKBX0" hidden="1">#REF! -#REF!</definedName>
    <definedName name="BEx5BQ6V4YS926DAIR9XD1C9ZLG1" hidden="1">#REF! -#REF!</definedName>
    <definedName name="BEx5CIYNKGVBBUW58ODRGBFO3O2V" hidden="1">#REF!-#REF!</definedName>
    <definedName name="BEx5D91D210F2EL4DFRZI4NBNBF7" hidden="1">#REF!</definedName>
    <definedName name="BEx5DFS2KQ7I6XS0MEY58GRABTKJ" hidden="1">#REF!-#REF!</definedName>
    <definedName name="BEx5DMIVEBGAJZ025P3VAP7QMMCA" hidden="1">#REF! -#REF!</definedName>
    <definedName name="BEx5EP1ANE79BFQZAZX6XM9WZSRN" hidden="1">#REF!-#REF! #REF!</definedName>
    <definedName name="BEx5FOJR11X2YH3P2WUOWAB29XK8" hidden="1">#REF!-#REF!</definedName>
    <definedName name="BEx5GAFEXVHK4WH384M63787A8JJ" hidden="1">#REF!-#REF!</definedName>
    <definedName name="BEx5HVIR8ZDJUYO48CAH4F2ZDQ6R" hidden="1">#REF!-#REF! #REF!</definedName>
    <definedName name="BEx5IJY1P73IMYNAH91B6BQ76OG5" hidden="1">#REF!</definedName>
    <definedName name="BEx5K9DQAXF93P5BOH3LAVM46YIY" hidden="1">#REF!-#REF!</definedName>
    <definedName name="BEx5KVK7GZVWTG2JIH91G3MZUHUA" hidden="1">#REF!-#REF!</definedName>
    <definedName name="BEx5MFR64BP4ORVNEF7JTPSH97SM" localSheetId="6" hidden="1">#REF!-[0]!RiskAfterSimMacro #REF!</definedName>
    <definedName name="BEx5MFR64BP4ORVNEF7JTPSH97SM" localSheetId="4" hidden="1">#REF!-[0]!RiskAfterSimMacro #REF!</definedName>
    <definedName name="BEx5MFR64BP4ORVNEF7JTPSH97SM" localSheetId="5" hidden="1">#REF!-[0]!RiskAfterSimMacro #REF!</definedName>
    <definedName name="BEx5MFR64BP4ORVNEF7JTPSH97SM" hidden="1">#REF!-[0]!RiskAfterSimMacro #REF!</definedName>
    <definedName name="BEx5MP1N3ZDY1G5DO0C0PRXQQ375" localSheetId="6" hidden="1">#REF!-[0]!RiskAfterSimMacro #REF!</definedName>
    <definedName name="BEx5MP1N3ZDY1G5DO0C0PRXQQ375" localSheetId="4" hidden="1">#REF!-[0]!RiskAfterSimMacro #REF!</definedName>
    <definedName name="BEx5MP1N3ZDY1G5DO0C0PRXQQ375" localSheetId="5" hidden="1">#REF!-[0]!RiskAfterSimMacro #REF!</definedName>
    <definedName name="BEx5MP1N3ZDY1G5DO0C0PRXQQ375" hidden="1">#REF!-[0]!RiskAfterSimMacro #REF!</definedName>
    <definedName name="BEx5N2TXSG3N3RGYOL3KKC39NF20" localSheetId="6" hidden="1">#REF!-[0]!RiskAfterSimMacro #REF!</definedName>
    <definedName name="BEx5N2TXSG3N3RGYOL3KKC39NF20" localSheetId="4" hidden="1">#REF!-[0]!RiskAfterSimMacro #REF!</definedName>
    <definedName name="BEx5N2TXSG3N3RGYOL3KKC39NF20" localSheetId="5" hidden="1">#REF!-[0]!RiskAfterSimMacro #REF!</definedName>
    <definedName name="BEx5N2TXSG3N3RGYOL3KKC39NF20" hidden="1">#REF!-[0]!RiskAfterSimMacro #REF!</definedName>
    <definedName name="BEx5O5XXG9QD8G5K6UE75ONCTGCQ" hidden="1">#REF!</definedName>
    <definedName name="BEx5ONRU9PBI8VE7FYJ75X215B0R" localSheetId="6" hidden="1">#REF!-[0]!RiskAfterSimMacro #REF!</definedName>
    <definedName name="BEx5ONRU9PBI8VE7FYJ75X215B0R" localSheetId="4" hidden="1">#REF!-[0]!RiskAfterSimMacro #REF!</definedName>
    <definedName name="BEx5ONRU9PBI8VE7FYJ75X215B0R" localSheetId="5" hidden="1">#REF!-[0]!RiskAfterSimMacro #REF!</definedName>
    <definedName name="BEx5ONRU9PBI8VE7FYJ75X215B0R" hidden="1">#REF!-[0]!RiskAfterSimMacro #REF!</definedName>
    <definedName name="BEx5OXIKI7Z3H9ONDEDLD7HVZ0MJ" hidden="1">#REF!</definedName>
    <definedName name="BEx5PC79LCLSCD91YOGJI584C0CK" hidden="1">#REF!</definedName>
    <definedName name="BEx5PDJRA6IR6P6J1J5BU59KF8DH" localSheetId="6" hidden="1">#REF!-[0]!RiskAfterSimMacro #REF!</definedName>
    <definedName name="BEx5PDJRA6IR6P6J1J5BU59KF8DH" localSheetId="4" hidden="1">#REF!-[0]!RiskAfterSimMacro #REF!</definedName>
    <definedName name="BEx5PDJRA6IR6P6J1J5BU59KF8DH" localSheetId="5" hidden="1">#REF!-[0]!RiskAfterSimMacro #REF!</definedName>
    <definedName name="BEx5PDJRA6IR6P6J1J5BU59KF8DH" hidden="1">#REF!-[0]!RiskAfterSimMacro #REF!</definedName>
    <definedName name="BEx5Q3X7T6RNE2WSOZAIAPTROEUJ" localSheetId="6" hidden="1">#REF!-[0]!RiskAfterSimMacro #REF!</definedName>
    <definedName name="BEx5Q3X7T6RNE2WSOZAIAPTROEUJ" localSheetId="4" hidden="1">#REF!-[0]!RiskAfterSimMacro #REF!</definedName>
    <definedName name="BEx5Q3X7T6RNE2WSOZAIAPTROEUJ" localSheetId="5" hidden="1">#REF!-[0]!RiskAfterSimMacro #REF!</definedName>
    <definedName name="BEx5Q3X7T6RNE2WSOZAIAPTROEUJ" hidden="1">#REF!-[0]!RiskAfterSimMacro #REF!</definedName>
    <definedName name="BEx74OOKWKHBQ85NPATXPTNGIGM4" hidden="1">#REF!-#REF!</definedName>
    <definedName name="BEx75RCE307REZ4PDBWKS69EMJXY" localSheetId="6" hidden="1">#REF!-[0]!RiskAfterSimMacro #REF!</definedName>
    <definedName name="BEx75RCE307REZ4PDBWKS69EMJXY" localSheetId="4" hidden="1">#REF!-[0]!RiskAfterSimMacro #REF!</definedName>
    <definedName name="BEx75RCE307REZ4PDBWKS69EMJXY" localSheetId="5" hidden="1">#REF!-[0]!RiskAfterSimMacro #REF!</definedName>
    <definedName name="BEx75RCE307REZ4PDBWKS69EMJXY" hidden="1">#REF!-[0]!RiskAfterSimMacro #REF!</definedName>
    <definedName name="BEx76C0RVJELQMW4NMOUJK9XKCCB" hidden="1">#REF!-#REF!</definedName>
    <definedName name="BEx76MYMSUUDTRX3F120D6UC3NZA" hidden="1">#REF!</definedName>
    <definedName name="BEx77KTVSVVMHYXII9HMX30KNUVZ" hidden="1">#REF! -#REF!</definedName>
    <definedName name="BEx787GEW9CXXFWNMO4YVPIO5PK0" localSheetId="6" hidden="1">#REF!-[0]!RiskAfterSimMacro #REF!</definedName>
    <definedName name="BEx787GEW9CXXFWNMO4YVPIO5PK0" localSheetId="4" hidden="1">#REF!-[0]!RiskAfterSimMacro #REF!</definedName>
    <definedName name="BEx787GEW9CXXFWNMO4YVPIO5PK0" localSheetId="5" hidden="1">#REF!-[0]!RiskAfterSimMacro #REF!</definedName>
    <definedName name="BEx787GEW9CXXFWNMO4YVPIO5PK0" hidden="1">#REF!-[0]!RiskAfterSimMacro #REF!</definedName>
    <definedName name="BEx78T140XJ1CCGK8SGILCKZJWVH" hidden="1">#REF! -#REF!</definedName>
    <definedName name="BEx79DV1AD8E4BZZH2L81SUVA8FA" hidden="1">#REF!</definedName>
    <definedName name="BEx79SZU38L0KNXXAVXV1GUOBURU" hidden="1">#REF!-#REF!</definedName>
    <definedName name="BEx7B7I07TAPGQY1FXG5NCH5226I" hidden="1">#REF!-#REF!</definedName>
    <definedName name="BEx7BX49UZOK3BZYUKLWBBFETPGZ" hidden="1">#REF!</definedName>
    <definedName name="BEx7DRI2VXY3QLKPV0RND9IYK1WV" hidden="1">#REF!-#REF! #REF!</definedName>
    <definedName name="BEx7FH8SLW4U0RSIGXAAP42OCTKN" hidden="1">#REF!-#REF!</definedName>
    <definedName name="BEx7FYXCX04NV0RDE9N7QXXSHTPR" hidden="1">#REF!</definedName>
    <definedName name="BEx7GBYNDXMTR8ENM3H0AFF8TE4Y" hidden="1">#REF!-#REF!</definedName>
    <definedName name="BEx7GIEI8E3P5GOUES3IH0LY2OY5" hidden="1">#REF!</definedName>
    <definedName name="BEx7GTY02I06DT66OOKIPU0IG8GF" localSheetId="6" hidden="1">#REF!-[0]!RiskAfterSimMacro #REF!</definedName>
    <definedName name="BEx7GTY02I06DT66OOKIPU0IG8GF" localSheetId="4" hidden="1">#REF!-[0]!RiskAfterSimMacro #REF!</definedName>
    <definedName name="BEx7GTY02I06DT66OOKIPU0IG8GF" localSheetId="5" hidden="1">#REF!-[0]!RiskAfterSimMacro #REF!</definedName>
    <definedName name="BEx7GTY02I06DT66OOKIPU0IG8GF" hidden="1">#REF!-[0]!RiskAfterSimMacro #REF!</definedName>
    <definedName name="BEx7H8BW847CC3JM8UZFZ3HA9O7L" hidden="1">#REF! -#REF!</definedName>
    <definedName name="BEx7HCDHA9327G6RC8RV5PON1W78" hidden="1">#REF!-#REF!</definedName>
    <definedName name="BEx7IEQJWQMNL5B0RNGDE8PWGNWF" hidden="1">#REF!-#REF!</definedName>
    <definedName name="BEx7IR0WDZCIGLE7E2EFFYXEFPFO" hidden="1">#REF! -#REF!</definedName>
    <definedName name="BEx7ISO71TGJBMMO9YGTJGTGAOUB" hidden="1">#REF!-#REF! #REF!</definedName>
    <definedName name="BEx7L21IFCWNV1NI5006XCK1N9I7" localSheetId="6" hidden="1">#REF!-[0]!RiskAfterSimMacro #REF!</definedName>
    <definedName name="BEx7L21IFCWNV1NI5006XCK1N9I7" localSheetId="4" hidden="1">#REF!-[0]!RiskAfterSimMacro #REF!</definedName>
    <definedName name="BEx7L21IFCWNV1NI5006XCK1N9I7" localSheetId="5" hidden="1">#REF!-[0]!RiskAfterSimMacro #REF!</definedName>
    <definedName name="BEx7L21IFCWNV1NI5006XCK1N9I7" hidden="1">#REF!-[0]!RiskAfterSimMacro #REF!</definedName>
    <definedName name="BEx7LJKM4NY5RDUWE8F5FDVKFGCF" hidden="1">#REF!</definedName>
    <definedName name="BEx7LMF7KH46IWVBWPN1QR005CYR" hidden="1">#REF! -#REF!</definedName>
    <definedName name="BEx901HIV4XJ8C0JM6F7GPA4STHG" hidden="1">#REF!-#REF! #REF!</definedName>
    <definedName name="BEx90PGON97U8YMT8585DFNAJDDT" hidden="1">#REF!-#REF! #REF!</definedName>
    <definedName name="BEx93FGQR2OAEOE3AZHJC2N4ORCS" hidden="1">#REF!-#REF!</definedName>
    <definedName name="BEx94C4U632JIKNBCSZMVL7Y74EQ" hidden="1">#REF!</definedName>
    <definedName name="BEx94QTIPKZQ4K8GVY396CL4QDSL" hidden="1">#REF! -#REF!</definedName>
    <definedName name="BEx952CTEJCJF45149D2QN5TRKBG" hidden="1">#REF!-#REF! #REF!</definedName>
    <definedName name="BEx9551YV5R5BH0Q5CZBJ2BE373L" hidden="1">#REF!-#REF!</definedName>
    <definedName name="BEx96264W0GP3WLDYLFU3IGEBC5U" hidden="1">#REF! -#REF!</definedName>
    <definedName name="BEx97G2HXFBOR9OSQDF710YRI8XS" hidden="1">#REF!-#REF!</definedName>
    <definedName name="BEx9939E2GELYW26ZWNBTMG7OW9H" hidden="1">#REF!-#REF! #REF!</definedName>
    <definedName name="BEx9957FLC6ARLLU8FKT7EY5ZQYC" localSheetId="6" hidden="1">#REF!-[0]!RiskAfterSimMacro #REF!</definedName>
    <definedName name="BEx9957FLC6ARLLU8FKT7EY5ZQYC" localSheetId="4" hidden="1">#REF!-[0]!RiskAfterSimMacro #REF!</definedName>
    <definedName name="BEx9957FLC6ARLLU8FKT7EY5ZQYC" localSheetId="5" hidden="1">#REF!-[0]!RiskAfterSimMacro #REF!</definedName>
    <definedName name="BEx9957FLC6ARLLU8FKT7EY5ZQYC" hidden="1">#REF!-[0]!RiskAfterSimMacro #REF!</definedName>
    <definedName name="BEx99DAQ63T6ZZQDKOJWLNKSJIJ2" hidden="1">#REF!-#REF! #REF!</definedName>
    <definedName name="BEx9A5X8JU1UUAKAJ6798803C3QS" hidden="1">#REF!-#REF!</definedName>
    <definedName name="BEx9BULX8HLDB8HH1H2L0OHI7FKG" hidden="1">#REF!</definedName>
    <definedName name="BEx9CLQG41Y8RKMUZTS7VN0JMA80" localSheetId="6" hidden="1">#REF!-[0]!RiskAfterSimMacro #REF!</definedName>
    <definedName name="BEx9CLQG41Y8RKMUZTS7VN0JMA80" localSheetId="4" hidden="1">#REF!-[0]!RiskAfterSimMacro #REF!</definedName>
    <definedName name="BEx9CLQG41Y8RKMUZTS7VN0JMA80" localSheetId="5" hidden="1">#REF!-[0]!RiskAfterSimMacro #REF!</definedName>
    <definedName name="BEx9CLQG41Y8RKMUZTS7VN0JMA80" hidden="1">#REF!-[0]!RiskAfterSimMacro #REF!</definedName>
    <definedName name="BEx9DPQT6WRACQRV6T9PKQD6R2N6" hidden="1">#REF! -#REF!</definedName>
    <definedName name="BEx9FN9SX940P30FQK8Y203MT51T" hidden="1">#REF!</definedName>
    <definedName name="BEx9G29C4S2OHCOCBSTR09XS9E8A" hidden="1">#REF! -#REF!</definedName>
    <definedName name="BExB2MQD7Y6JLPLQISM1XIDRTY49" hidden="1">#REF!-#REF! #REF!</definedName>
    <definedName name="BExB30YT4CO724H60SZ8VDX2E3PQ" localSheetId="6" hidden="1">#REF!-[0]!RiskAfterSimMacro #REF!</definedName>
    <definedName name="BExB30YT4CO724H60SZ8VDX2E3PQ" localSheetId="4" hidden="1">#REF!-[0]!RiskAfterSimMacro #REF!</definedName>
    <definedName name="BExB30YT4CO724H60SZ8VDX2E3PQ" localSheetId="5" hidden="1">#REF!-[0]!RiskAfterSimMacro #REF!</definedName>
    <definedName name="BExB30YT4CO724H60SZ8VDX2E3PQ" hidden="1">#REF!-[0]!RiskAfterSimMacro #REF!</definedName>
    <definedName name="BExB38RB9QT6M3X6NC4YZMHSY8PW" hidden="1">#REF!-#REF!</definedName>
    <definedName name="BExB54HML2V8HL87XBS39JY8HWVF" localSheetId="6" hidden="1">#REF!-[0]!RiskAfterSimMacro #REF!</definedName>
    <definedName name="BExB54HML2V8HL87XBS39JY8HWVF" localSheetId="4" hidden="1">#REF!-[0]!RiskAfterSimMacro #REF!</definedName>
    <definedName name="BExB54HML2V8HL87XBS39JY8HWVF" localSheetId="5" hidden="1">#REF!-[0]!RiskAfterSimMacro #REF!</definedName>
    <definedName name="BExB54HML2V8HL87XBS39JY8HWVF" hidden="1">#REF!-[0]!RiskAfterSimMacro #REF!</definedName>
    <definedName name="BExB6BHV82TLM1PQJO2WUDPFLEPP" hidden="1">#REF!</definedName>
    <definedName name="BExB6JFVCZNZIV58KT6B4PPBERAD" localSheetId="6" hidden="1">#REF!-[0]!RiskAfterSimMacro #REF!</definedName>
    <definedName name="BExB6JFVCZNZIV58KT6B4PPBERAD" localSheetId="4" hidden="1">#REF!-[0]!RiskAfterSimMacro #REF!</definedName>
    <definedName name="BExB6JFVCZNZIV58KT6B4PPBERAD" localSheetId="5" hidden="1">#REF!-[0]!RiskAfterSimMacro #REF!</definedName>
    <definedName name="BExB6JFVCZNZIV58KT6B4PPBERAD" hidden="1">#REF!-[0]!RiskAfterSimMacro #REF!</definedName>
    <definedName name="BExB6SA2X6BSZVDLOEK0M9WMX5NX" hidden="1">#REF!</definedName>
    <definedName name="BExB7F231ADMFOEB93XLP3ZDFEJN" hidden="1">#REF!</definedName>
    <definedName name="BExB836KLHGR6KF1ST3ZJE8EWXQX" hidden="1">#REF!-#REF! #REF!</definedName>
    <definedName name="BExBADWDHVRCB4TPIDGRZPN77STC" hidden="1">#REF!</definedName>
    <definedName name="BExBAESPANXRET5LIS2JBJZSGWFM" hidden="1">#REF!-#REF!</definedName>
    <definedName name="BExBBKB0Z90872AQP7L7E0EPW1ED" hidden="1">#REF!</definedName>
    <definedName name="BExBCTPL2YF3STCL7UDG9RNHGCJA" hidden="1">#REF!-#REF! #REF!</definedName>
    <definedName name="BExBDRFHX90K41FLJVPPA5H5SB2Z" localSheetId="6" hidden="1">#REF!-[0]!RiskAfterSimMacro #REF!</definedName>
    <definedName name="BExBDRFHX90K41FLJVPPA5H5SB2Z" localSheetId="4" hidden="1">#REF!-[0]!RiskAfterSimMacro #REF!</definedName>
    <definedName name="BExBDRFHX90K41FLJVPPA5H5SB2Z" localSheetId="5" hidden="1">#REF!-[0]!RiskAfterSimMacro #REF!</definedName>
    <definedName name="BExBDRFHX90K41FLJVPPA5H5SB2Z" hidden="1">#REF!-[0]!RiskAfterSimMacro #REF!</definedName>
    <definedName name="BExCSPZ3T14ZXIKL3Y15J71C9B4E" hidden="1">#REF!-#REF!</definedName>
    <definedName name="BExCSRX7J2MPNS0U1XESJAE3NK2U" hidden="1">#REF!-#REF! #REF!</definedName>
    <definedName name="BExCSVO56DY0U45403ZNRLLFGXEO" hidden="1">#REF!-#REF!</definedName>
    <definedName name="BExCW61WN04LYGM5NJGKRVGZ4AC0" localSheetId="6" hidden="1">#REF!-[0]!RiskAfterSimMacro #REF!</definedName>
    <definedName name="BExCW61WN04LYGM5NJGKRVGZ4AC0" localSheetId="4" hidden="1">#REF!-[0]!RiskAfterSimMacro #REF!</definedName>
    <definedName name="BExCW61WN04LYGM5NJGKRVGZ4AC0" localSheetId="5" hidden="1">#REF!-[0]!RiskAfterSimMacro #REF!</definedName>
    <definedName name="BExCW61WN04LYGM5NJGKRVGZ4AC0" hidden="1">#REF!-[0]!RiskAfterSimMacro #REF!</definedName>
    <definedName name="BExCY9FDUDBM1XL4ZRQ7IVLXK5ZJ" hidden="1">#REF!-#REF!</definedName>
    <definedName name="BExCYFKIU217WLBCXIR86V5HC6FV" localSheetId="6" hidden="1">#REF!-[0]!RiskAfterSimMacro #REF!</definedName>
    <definedName name="BExCYFKIU217WLBCXIR86V5HC6FV" localSheetId="4" hidden="1">#REF!-[0]!RiskAfterSimMacro #REF!</definedName>
    <definedName name="BExCYFKIU217WLBCXIR86V5HC6FV" localSheetId="5" hidden="1">#REF!-[0]!RiskAfterSimMacro #REF!</definedName>
    <definedName name="BExCYFKIU217WLBCXIR86V5HC6FV" hidden="1">#REF!-[0]!RiskAfterSimMacro #REF!</definedName>
    <definedName name="BExCZ09030XBQV9ZRUFCXQJ7YHNR" hidden="1">#REF!</definedName>
    <definedName name="BExD1EK8PCOMG0JGYE2TXBF5FVV6" localSheetId="6" hidden="1">#REF!-[0]!RiskAfterSimMacro #REF!</definedName>
    <definedName name="BExD1EK8PCOMG0JGYE2TXBF5FVV6" localSheetId="4" hidden="1">#REF!-[0]!RiskAfterSimMacro #REF!</definedName>
    <definedName name="BExD1EK8PCOMG0JGYE2TXBF5FVV6" localSheetId="5" hidden="1">#REF!-[0]!RiskAfterSimMacro #REF!</definedName>
    <definedName name="BExD1EK8PCOMG0JGYE2TXBF5FVV6" hidden="1">#REF!-[0]!RiskAfterSimMacro #REF!</definedName>
    <definedName name="BExD1Z8PX1J250WR7ZU6N6FCJ9WV" hidden="1">#REF!</definedName>
    <definedName name="BExD3DW00FIWW1WOS0EFM7MV93C0" hidden="1">#REF!-#REF!</definedName>
    <definedName name="BExD4G3MYTRGS2O0WKZ90EAK1LOU" hidden="1">#REF!</definedName>
    <definedName name="BExD4ICMK967FWBYF7WEL8JCAKZB" hidden="1">#REF! -#REF!</definedName>
    <definedName name="BExD5HF1N0FCAJDU8IUBQ1C2KCVA" hidden="1">#REF!-#REF!</definedName>
    <definedName name="BExD5ZUIBK7H01KJTPSFP8JWQMHR" hidden="1">#REF!-#REF!</definedName>
    <definedName name="BExD61SJOW8Y9XE4FV57QLBSBZKT" hidden="1">#REF! -#REF!</definedName>
    <definedName name="BExD62ZPJQ85R11XRYO0MUFIT2M3" hidden="1">#REF!</definedName>
    <definedName name="BExD63FYZUD7DJ3A4ZZ7ZEU5WBTD" hidden="1">#REF!</definedName>
    <definedName name="BExD763UQ8QN18Y29JUKYQM8AVXY" hidden="1">#REF!</definedName>
    <definedName name="BExDB1GQ7LTQH6UVP8UZAAX0VXTA" hidden="1">#REF!-#REF!</definedName>
    <definedName name="BExDBAGE7U0AVJ3DD4IAY5PAYYFW" localSheetId="6" hidden="1">#REF!-[0]!RiskAfterSimMacro #REF!</definedName>
    <definedName name="BExDBAGE7U0AVJ3DD4IAY5PAYYFW" localSheetId="4" hidden="1">#REF!-[0]!RiskAfterSimMacro #REF!</definedName>
    <definedName name="BExDBAGE7U0AVJ3DD4IAY5PAYYFW" localSheetId="5" hidden="1">#REF!-[0]!RiskAfterSimMacro #REF!</definedName>
    <definedName name="BExDBAGE7U0AVJ3DD4IAY5PAYYFW" hidden="1">#REF!-[0]!RiskAfterSimMacro #REF!</definedName>
    <definedName name="BExEOKB6X6IJDQBEGHUYQPOPB0G7" hidden="1">#REF!-#REF! #REF!</definedName>
    <definedName name="BExER7X4KBRAC33Y99DSK2LR4U1A" hidden="1">#REF!</definedName>
    <definedName name="BExESHRRTPTPVVYR71N55W3IPZYL" hidden="1">#REF!-#REF!</definedName>
    <definedName name="BExESL7X4N7KQ6N7YGCGX22JK82T" hidden="1">#REF!-#REF!</definedName>
    <definedName name="BExESOIFPQNLRRYXZQPXH2VK5VUY" hidden="1">#REF!</definedName>
    <definedName name="BExESXCU8W2YMGYK0VIZ9Q3ZH4J5" hidden="1">#REF!</definedName>
    <definedName name="BExETVDCSRQLY14KZUKDRV61GMRC" localSheetId="6" hidden="1">#REF!-[0]!RiskAfterSimMacro #REF!</definedName>
    <definedName name="BExETVDCSRQLY14KZUKDRV61GMRC" localSheetId="4" hidden="1">#REF!-[0]!RiskAfterSimMacro #REF!</definedName>
    <definedName name="BExETVDCSRQLY14KZUKDRV61GMRC" localSheetId="5" hidden="1">#REF!-[0]!RiskAfterSimMacro #REF!</definedName>
    <definedName name="BExETVDCSRQLY14KZUKDRV61GMRC" hidden="1">#REF!-[0]!RiskAfterSimMacro #REF!</definedName>
    <definedName name="BExEV1S0GBRDKWH89F3W8MD9EXZA" hidden="1">#REF!-#REF! #REF!</definedName>
    <definedName name="BExEV8O5YUP9MB5DYX3NGKKAQ72V" localSheetId="6" hidden="1">#REF!-[0]!RiskAfterSimMacro #REF!</definedName>
    <definedName name="BExEV8O5YUP9MB5DYX3NGKKAQ72V" localSheetId="4" hidden="1">#REF!-[0]!RiskAfterSimMacro #REF!</definedName>
    <definedName name="BExEV8O5YUP9MB5DYX3NGKKAQ72V" localSheetId="5" hidden="1">#REF!-[0]!RiskAfterSimMacro #REF!</definedName>
    <definedName name="BExEV8O5YUP9MB5DYX3NGKKAQ72V" hidden="1">#REF!-[0]!RiskAfterSimMacro #REF!</definedName>
    <definedName name="BExEXVIWHF3XBZYO4BBRW559CEB9" hidden="1">#REF!-#REF! #REF!</definedName>
    <definedName name="BExEY6X0H7324X4LTBPVUHWHLF32" localSheetId="6" hidden="1">#REF!-[0]!RiskAfterSimMacro #REF!</definedName>
    <definedName name="BExEY6X0H7324X4LTBPVUHWHLF32" localSheetId="4" hidden="1">#REF!-[0]!RiskAfterSimMacro #REF!</definedName>
    <definedName name="BExEY6X0H7324X4LTBPVUHWHLF32" localSheetId="5" hidden="1">#REF!-[0]!RiskAfterSimMacro #REF!</definedName>
    <definedName name="BExEY6X0H7324X4LTBPVUHWHLF32" hidden="1">#REF!-[0]!RiskAfterSimMacro #REF!</definedName>
    <definedName name="BExEYKUOXN5P6JHAH26HO3VNRDHO" hidden="1">#REF!-#REF! #REF!</definedName>
    <definedName name="BExEZTSYTX8CSAZ9WS5EPFBC5XHU" localSheetId="6" hidden="1">#REF!-[0]!RiskAfterSimMacro #REF!</definedName>
    <definedName name="BExEZTSYTX8CSAZ9WS5EPFBC5XHU" localSheetId="4" hidden="1">#REF!-[0]!RiskAfterSimMacro #REF!</definedName>
    <definedName name="BExEZTSYTX8CSAZ9WS5EPFBC5XHU" localSheetId="5" hidden="1">#REF!-[0]!RiskAfterSimMacro #REF!</definedName>
    <definedName name="BExEZTSYTX8CSAZ9WS5EPFBC5XHU" hidden="1">#REF!-[0]!RiskAfterSimMacro #REF!</definedName>
    <definedName name="BExF0UDBFKSPLCZ3CX030AEM27LC" hidden="1">#REF!</definedName>
    <definedName name="BExF0WRLD0R5QBH7BPCS37PSWKND" hidden="1">#REF!</definedName>
    <definedName name="BExF1CNGELYSTD8FI61V9KCC36KM" hidden="1">#REF!</definedName>
    <definedName name="BExF1ME1IIS26LJHAVPNLK2NAW8K" hidden="1">#REF!-#REF! #REF!</definedName>
    <definedName name="BExF2LLQQ94358UMVSBLCTUG6W94" hidden="1">#REF!</definedName>
    <definedName name="BExF376LLIBJJ2Y96TRIYEWAB0F0" hidden="1">#REF!-#REF!</definedName>
    <definedName name="BExF48SLP1APFLAMPFEAVBQ7G5VL" hidden="1">#REF!-#REF! #REF!</definedName>
    <definedName name="BExF73586K19KYCLETJH2YJSJ3GV" hidden="1">#REF!-#REF!</definedName>
    <definedName name="BExF79L3QTX6O9LG7EGJH0BDYGEL" hidden="1">#REF!</definedName>
    <definedName name="BExGLT5A3STK9LQJPNYBMRNH8Z3M" hidden="1">#REF!-#REF! #REF!</definedName>
    <definedName name="BExGNVBM5325WLKGC3CCRWCA1SH1" hidden="1">#REF!-#REF! #REF!</definedName>
    <definedName name="BExGOLUKNLYTJ2ARAUCESPZMO4TL" hidden="1">#REF! -#REF!</definedName>
    <definedName name="BExGQJTV1T49LSSWNZZSG29YXBXP" hidden="1">#REF!</definedName>
    <definedName name="BExGR1IAI4K2DKCP5LRUFCIEFOLP" hidden="1">#REF!-#REF! #REF!</definedName>
    <definedName name="BExGR9QYL28R9FKR41GDKGCQUUOZ" hidden="1">#REF!-#REF!</definedName>
    <definedName name="BExGSAB91OVE9N9S298TZQ4W6XQ6" hidden="1">#REF!-#REF!</definedName>
    <definedName name="BExGSLJTTIVPCADA9SKL8DDFG1SH" hidden="1">#REF!-#REF! #REF!</definedName>
    <definedName name="BExGTQRGU9NOAGJJDPNNYW8PJ6GF" hidden="1">#REF!-#REF! #REF!</definedName>
    <definedName name="BExGTUI9HO3ZXQEDIKI2Z1DPPH8C" hidden="1">#REF!-#REF! #REF!</definedName>
    <definedName name="BExGU8QOQDZ8ITY2X0L75520WJ2L" hidden="1">#REF!-#REF!</definedName>
    <definedName name="BExGUEFU0TPAZERL74THITMPJHM9" hidden="1">#REF!-#REF!</definedName>
    <definedName name="BExGYQKXPUIVOQ4H8HCVI97GVGEI" hidden="1">#REF!-#REF!</definedName>
    <definedName name="BExGZ1DD1MW2ZDW5LRC6PVQS3KZ0" hidden="1">#REF!-#REF! #REF!</definedName>
    <definedName name="BExGZXFONZX1YI6T8OXFQGY081AK" hidden="1">#REF! -#REF!</definedName>
    <definedName name="BExH0DX4CVA133N987PUFQN9PLXZ" hidden="1">#REF! -#REF!</definedName>
    <definedName name="BExH0EDDVYXESTH1M3VK54J955LZ" hidden="1">#REF! -#REF!</definedName>
    <definedName name="BExH0G63S3WDRRX5SCRVF18QGGBT" hidden="1">#REF!-#REF!</definedName>
    <definedName name="BExH1PKNX3EIBZHP9I4V917JZH42" hidden="1">#REF!</definedName>
    <definedName name="BExH2DZZDD7O8H1TVU770GYE0L2F" localSheetId="6" hidden="1">#REF!-[0]!RiskAfterSimMacro #REF!</definedName>
    <definedName name="BExH2DZZDD7O8H1TVU770GYE0L2F" localSheetId="4" hidden="1">#REF!-[0]!RiskAfterSimMacro #REF!</definedName>
    <definedName name="BExH2DZZDD7O8H1TVU770GYE0L2F" localSheetId="5" hidden="1">#REF!-[0]!RiskAfterSimMacro #REF!</definedName>
    <definedName name="BExH2DZZDD7O8H1TVU770GYE0L2F" hidden="1">#REF!-[0]!RiskAfterSimMacro #REF!</definedName>
    <definedName name="BExH2Y2UM6YZJGFD6N5YP8MA1819" hidden="1">#REF!</definedName>
    <definedName name="BExIH4WKD8OHXXAHP45X2M7I7H26" hidden="1">#REF!</definedName>
    <definedName name="BExIJ3C4ET4FGO9NZ082BC350M3D" localSheetId="6" hidden="1">#REF!-[0]!RiskAfterSimMacro #REF!</definedName>
    <definedName name="BExIJ3C4ET4FGO9NZ082BC350M3D" localSheetId="4" hidden="1">#REF!-[0]!RiskAfterSimMacro #REF!</definedName>
    <definedName name="BExIJ3C4ET4FGO9NZ082BC350M3D" localSheetId="5" hidden="1">#REF!-[0]!RiskAfterSimMacro #REF!</definedName>
    <definedName name="BExIJ3C4ET4FGO9NZ082BC350M3D" hidden="1">#REF!-[0]!RiskAfterSimMacro #REF!</definedName>
    <definedName name="BExIKN8C4QSGJO5VO54GMG4B2U8Q" hidden="1">#REF!-#REF! #REF!</definedName>
    <definedName name="BExILGR0FRFP1LMKS5YTAWGFP0XZ" hidden="1">#REF!-#REF! #REF!</definedName>
    <definedName name="BExIMXXVZHVCEMSS0JPMKF5T7WC0" hidden="1">#REF! -#REF!</definedName>
    <definedName name="BExIN437253W6XK2CL2L80GQELXU" hidden="1">#REF!-#REF!</definedName>
    <definedName name="BExIPKSRITXO5JAS5N9XRZI612GC" localSheetId="6" hidden="1">#REF!-[0]!RiskAfterSimMacro #REF!</definedName>
    <definedName name="BExIPKSRITXO5JAS5N9XRZI612GC" localSheetId="4" hidden="1">#REF!-[0]!RiskAfterSimMacro #REF!</definedName>
    <definedName name="BExIPKSRITXO5JAS5N9XRZI612GC" localSheetId="5" hidden="1">#REF!-[0]!RiskAfterSimMacro #REF!</definedName>
    <definedName name="BExIPKSRITXO5JAS5N9XRZI612GC" hidden="1">#REF!-[0]!RiskAfterSimMacro #REF!</definedName>
    <definedName name="BExIPU38E80PMGVKGUTIASQEPP0N" hidden="1">#REF!-#REF! #REF!</definedName>
    <definedName name="BExIQL7M98FIFPBFVVDPYWDXVHSI" hidden="1">#REF!</definedName>
    <definedName name="BExIR552949KME4FAHO1PLHGRDGN" hidden="1">#REF! -#REF!</definedName>
    <definedName name="BExITRZV9K27T72IJQ72V9EXE01L" hidden="1">#REF! -#REF!</definedName>
    <definedName name="BExIV13OK4Z0YSKJ3R68MRFAMCU8" hidden="1">#REF!</definedName>
    <definedName name="BExIVDU56P68U5WNT3B6X8U4VMQ9" hidden="1">#REF!</definedName>
    <definedName name="BExIVQQ9E12QB59CIXYOEUNCR6CE" hidden="1">#REF!</definedName>
    <definedName name="BExIW0RMUJH7MPJS93C8CFI84X2S" localSheetId="6" hidden="1">#REF!-[0]!RiskAfterSimMacro #REF!</definedName>
    <definedName name="BExIW0RMUJH7MPJS93C8CFI84X2S" localSheetId="4" hidden="1">#REF!-[0]!RiskAfterSimMacro #REF!</definedName>
    <definedName name="BExIW0RMUJH7MPJS93C8CFI84X2S" localSheetId="5" hidden="1">#REF!-[0]!RiskAfterSimMacro #REF!</definedName>
    <definedName name="BExIW0RMUJH7MPJS93C8CFI84X2S" hidden="1">#REF!-[0]!RiskAfterSimMacro #REF!</definedName>
    <definedName name="BExIWJHWAEXO3Z12CJUN00E2NK9Y" hidden="1">#REF!-#REF! #REF!</definedName>
    <definedName name="BExIXAMAHDIGDBGO1FP6WA9EHZOR" hidden="1">#REF!-#REF!</definedName>
    <definedName name="BExIXFKDWQYEED89TZVX240OCV1U" hidden="1">#REF!</definedName>
    <definedName name="BExIXTY9PKB7SLGLL2UFABJXXK3B" hidden="1">#REF!</definedName>
    <definedName name="BExIXY5CMIV3SAIRYYJBUVHR7ZTI" localSheetId="6" hidden="1">#REF!-[0]!RiskAfterSimMacro #REF!</definedName>
    <definedName name="BExIXY5CMIV3SAIRYYJBUVHR7ZTI" localSheetId="4" hidden="1">#REF!-[0]!RiskAfterSimMacro #REF!</definedName>
    <definedName name="BExIXY5CMIV3SAIRYYJBUVHR7ZTI" localSheetId="5" hidden="1">#REF!-[0]!RiskAfterSimMacro #REF!</definedName>
    <definedName name="BExIXY5CMIV3SAIRYYJBUVHR7ZTI" hidden="1">#REF!-[0]!RiskAfterSimMacro #REF!</definedName>
    <definedName name="BExIYMKMT4Y15P6KOMIJTAI06GCM" hidden="1">#REF! -#REF!</definedName>
    <definedName name="BExKDLF2F0PCHG9CZRJ8QDGV44WB" hidden="1">#REF!</definedName>
    <definedName name="BExKDV0BPSBQA1T4GKV4UEL7HXQX" hidden="1">#REF!-#REF!</definedName>
    <definedName name="BExKEY9RM6MOYJ4X9KM9O59I528L" hidden="1">#REF!-#REF! #REF!</definedName>
    <definedName name="BExKEZM8FV3TQV6TPYSOIRDY760M" hidden="1">#REF!-#REF!</definedName>
    <definedName name="BExKFOSK9UU6YY1XVWJG6BF1ZX9C" localSheetId="6" hidden="1">#REF!-[0]!RiskAfterSimMacro #REF!</definedName>
    <definedName name="BExKFOSK9UU6YY1XVWJG6BF1ZX9C" localSheetId="4" hidden="1">#REF!-[0]!RiskAfterSimMacro #REF!</definedName>
    <definedName name="BExKFOSK9UU6YY1XVWJG6BF1ZX9C" localSheetId="5" hidden="1">#REF!-[0]!RiskAfterSimMacro #REF!</definedName>
    <definedName name="BExKFOSK9UU6YY1XVWJG6BF1ZX9C" hidden="1">#REF!-[0]!RiskAfterSimMacro #REF!</definedName>
    <definedName name="BExKH0LGBZ7EXNR8V0J9ILX72B72" hidden="1">#REF! -#REF!</definedName>
    <definedName name="BExKK6BUXLH1G1H5CEK31TQPYI0S" hidden="1">#REF!-#REF!</definedName>
    <definedName name="BExKN7KN8QL324FYWCBJALIGUC14" hidden="1">#REF!-#REF!</definedName>
    <definedName name="BExKNS93E0S21IPBNCGD3R2JHBQU" hidden="1">#REF!-#REF!</definedName>
    <definedName name="BExKPGHNOE8OV6TPIJHFS24AXR0A" hidden="1">#REF! -#REF!</definedName>
    <definedName name="BExKPHE13UQRRJPSKUBMWXF1XAHS" hidden="1">#REF!-#REF!</definedName>
    <definedName name="BExKPXPZ4XWGPW478R74YN4L4MMM" hidden="1">#REF!-#REF!</definedName>
    <definedName name="BExKQ4GU6BXDVTTKIKGRG8R4GF1N" hidden="1">#REF!-#REF! #REF!</definedName>
    <definedName name="BExKR7A0OYO18GM3V7ULVXPG8KYO" hidden="1">#REF! -#REF!</definedName>
    <definedName name="BExKSAOS2CBWTRFAJSML8IJN3598" hidden="1">#REF!-#REF! #REF!</definedName>
    <definedName name="BExKT35S9Q33I4O6GY200ZPHPFL1" hidden="1">#REF!-#REF!</definedName>
    <definedName name="BExKTS1AKNMZP5MLNDORYCM80VSE" hidden="1">#REF! -#REF!</definedName>
    <definedName name="BExMAY5CHPI2VT58NLNWF785N8NT" hidden="1">#REF!</definedName>
    <definedName name="BExMC9Y9YECCEC6RKORC3Q3ALNIA" hidden="1">#REF!-#REF!</definedName>
    <definedName name="BExMCM3A74T77907GZT6JKBTJ9KU" hidden="1">#REF!-#REF!</definedName>
    <definedName name="BExMCMZOFEB1K2YN4DTUOUGMUYLU" hidden="1">#REF! -#REF!</definedName>
    <definedName name="BExMDHER4FTUFUS002D70KWTMHV2" localSheetId="6" hidden="1">#REF!-[0]!RiskAfterSimMacro #REF!</definedName>
    <definedName name="BExMDHER4FTUFUS002D70KWTMHV2" localSheetId="4" hidden="1">#REF!-[0]!RiskAfterSimMacro #REF!</definedName>
    <definedName name="BExMDHER4FTUFUS002D70KWTMHV2" localSheetId="5" hidden="1">#REF!-[0]!RiskAfterSimMacro #REF!</definedName>
    <definedName name="BExMDHER4FTUFUS002D70KWTMHV2" hidden="1">#REF!-[0]!RiskAfterSimMacro #REF!</definedName>
    <definedName name="BExMDLLSWN9JKT7GKROJPLSCL079" localSheetId="6" hidden="1">#REF!-[0]!RiskAfterSimMacro #REF!</definedName>
    <definedName name="BExMDLLSWN9JKT7GKROJPLSCL079" localSheetId="4" hidden="1">#REF!-[0]!RiskAfterSimMacro #REF!</definedName>
    <definedName name="BExMDLLSWN9JKT7GKROJPLSCL079" localSheetId="5" hidden="1">#REF!-[0]!RiskAfterSimMacro #REF!</definedName>
    <definedName name="BExMDLLSWN9JKT7GKROJPLSCL079" hidden="1">#REF!-[0]!RiskAfterSimMacro #REF!</definedName>
    <definedName name="BExMETIDOSY47N64IO1DRBIIC8HV" hidden="1">#REF!-#REF!</definedName>
    <definedName name="BExMFEXRG4BM48WBJU5OPSMZNQIL" localSheetId="6" hidden="1">#REF!-[0]!RiskAfterSimMacro #REF!</definedName>
    <definedName name="BExMFEXRG4BM48WBJU5OPSMZNQIL" localSheetId="4" hidden="1">#REF!-[0]!RiskAfterSimMacro #REF!</definedName>
    <definedName name="BExMFEXRG4BM48WBJU5OPSMZNQIL" localSheetId="5" hidden="1">#REF!-[0]!RiskAfterSimMacro #REF!</definedName>
    <definedName name="BExMFEXRG4BM48WBJU5OPSMZNQIL" hidden="1">#REF!-[0]!RiskAfterSimMacro #REF!</definedName>
    <definedName name="BExMFTBOQPC6CAM0F9CH1UUHL0W5" hidden="1">#REF! -#REF!</definedName>
    <definedName name="BExMK8WY0W8P1AVYNZUSNI7ID3H4" hidden="1">#REF!-#REF!</definedName>
    <definedName name="BExMKP3JJG51MOKCXR8WLVR4GUV6" hidden="1">#REF!</definedName>
    <definedName name="BExMLD2RQMEE4QMTGDTRRNDCFD7E" hidden="1">#REF!-#REF!</definedName>
    <definedName name="BExMLE9W1RKYNQDHRUW6EBM9FJCG" hidden="1">#REF! -#REF!</definedName>
    <definedName name="BExMM71K1ERHRWCHIF0CLTS1WTW8" hidden="1">#REF!-#REF! #REF!</definedName>
    <definedName name="BExMN0PP89ENRRPPU4GN3QQS0I93" hidden="1">#REF!-#REF!</definedName>
    <definedName name="BExMQAN86WFP3WJCSEI3AZAQZWFQ" hidden="1">#REF!-#REF! #REF!</definedName>
    <definedName name="BExMRHI51TNHGRZS3EAZJMAIE99P" localSheetId="6" hidden="1">#REF!-[0]!RiskAfterSimMacro #REF!</definedName>
    <definedName name="BExMRHI51TNHGRZS3EAZJMAIE99P" localSheetId="4" hidden="1">#REF!-[0]!RiskAfterSimMacro #REF!</definedName>
    <definedName name="BExMRHI51TNHGRZS3EAZJMAIE99P" localSheetId="5" hidden="1">#REF!-[0]!RiskAfterSimMacro #REF!</definedName>
    <definedName name="BExMRHI51TNHGRZS3EAZJMAIE99P" hidden="1">#REF!-[0]!RiskAfterSimMacro #REF!</definedName>
    <definedName name="BExO72TRFDEVFH4UCT31T8COG435" hidden="1">#REF!-#REF!</definedName>
    <definedName name="BExO9F1HT68RVVQHTMF9JR9V0FAU" hidden="1">#REF!-#REF!</definedName>
    <definedName name="BExO9I6VK3918R0K0G9JT76V6ZK4" hidden="1">#REF!</definedName>
    <definedName name="BExOAIWJ9A9BUL6RO9HNVFR2T5TN" hidden="1">#REF!-#REF! #REF!</definedName>
    <definedName name="BExOAKEH8EC1KCKXW7NCBYPSPZOA" hidden="1">#REF!-#REF!</definedName>
    <definedName name="BExOAP1MI8N4XKGB90X567G5J789" hidden="1">#REF!</definedName>
    <definedName name="BExOB34S5EG1T9IMHYYRLY40740B" hidden="1">#REF! -#REF!</definedName>
    <definedName name="BExOB3A8DJRN6AE054LU8VMVLQL8" hidden="1">#REF!-#REF!</definedName>
    <definedName name="BExOCFOOEML6TJOO8UIAY73JFPY4" hidden="1">#REF!-#REF!</definedName>
    <definedName name="BExODOSGZ6CX8P2HNVCGO96R52QH" hidden="1">#REF! -#REF!</definedName>
    <definedName name="BExOF4SE68VMV3ZSKUPBIQIPNCLN" hidden="1">#REF!-#REF!</definedName>
    <definedName name="BExOFCKWCA2T6CZ7TS3RRLVO1DWT" hidden="1">#REF!-#REF! #REF!</definedName>
    <definedName name="BExOGUDKDU8XLZYYXBEFLURNPG0X" hidden="1">#REF!</definedName>
    <definedName name="BExOGWRVYLLTKH126W2656T89I6V" hidden="1">#REF! -#REF!</definedName>
    <definedName name="BExOI486IWKV0J7AQNQ83Z4A7BKG" localSheetId="6" hidden="1">#REF!-[0]!RiskAfterSimMacro #REF!</definedName>
    <definedName name="BExOI486IWKV0J7AQNQ83Z4A7BKG" localSheetId="4" hidden="1">#REF!-[0]!RiskAfterSimMacro #REF!</definedName>
    <definedName name="BExOI486IWKV0J7AQNQ83Z4A7BKG" localSheetId="5" hidden="1">#REF!-[0]!RiskAfterSimMacro #REF!</definedName>
    <definedName name="BExOI486IWKV0J7AQNQ83Z4A7BKG" hidden="1">#REF!-[0]!RiskAfterSimMacro #REF!</definedName>
    <definedName name="BExOIWEFQZ2RNA2PQ7O51N6NNW0S" hidden="1">#REF!-#REF! #REF!</definedName>
    <definedName name="BExOKE1M98CTK7056Y74WGG4V8J5" hidden="1">#REF!</definedName>
    <definedName name="BExOKEN788ZHZLJYF2A8ZLT08XQE" hidden="1">#REF!</definedName>
    <definedName name="BExOKT18T555XYS61HE0GWCI1EBR" hidden="1">#REF!-#REF!</definedName>
    <definedName name="BExOKWBSE328TMWUD69IGAKMDNUS" hidden="1">#REF!-#REF!</definedName>
    <definedName name="BExOOT6R7A0EODPH03OL0ZDK433Q" hidden="1">#REF!</definedName>
    <definedName name="BExOOXJAYD244EMWXX3WQNYTBASK" hidden="1">#REF! -#REF!</definedName>
    <definedName name="BExQ2U0NCUJN7OU88ZI4NRW2W1B2" hidden="1">#REF!-#REF!</definedName>
    <definedName name="BExQ4OUL82ZVDPL471BBM7B73OAG" hidden="1">#REF! -#REF!</definedName>
    <definedName name="BExQ6XX4CFQ1Q3D2LYM95OH46T3A" hidden="1">#REF!-#REF! #REF!</definedName>
    <definedName name="BExQ7SSFMFVJY4F0Y4L7C4RNJNEK" hidden="1">#REF! -#REF!</definedName>
    <definedName name="BExQ8PB1NWRCB6W5VPDCD6MRK3C7" hidden="1">#REF!-#REF! #REF!</definedName>
    <definedName name="BExQ8VWFG8MC8DG7F7FYSHG89CMF" hidden="1">#REF!-#REF!</definedName>
    <definedName name="BExQ9CTZ3DZ0M2XJ5WEBZB5YNUKB" hidden="1">#REF!-#REF!</definedName>
    <definedName name="BExQ9WGL1NC9M3YV3XOM06NY6C4H" hidden="1">#REF! -#REF!</definedName>
    <definedName name="BExQAYIV1XKH88V5MQVD52QL6OU3" hidden="1">#REF!</definedName>
    <definedName name="BExQBM77QZPJVZ7POAVHNCSBEYAW" hidden="1">#REF!-#REF!</definedName>
    <definedName name="BExQCOPM49Y58B3MM6X5BWAK5ZRS" hidden="1">#REF!-#REF!</definedName>
    <definedName name="BExQD6UIT4ADF99JMUFSGOMBEQE4" hidden="1">#REF!-#REF! #REF!</definedName>
    <definedName name="BExQDTX4UPKX9BPCB074FMAM7WV7" hidden="1">#REF!</definedName>
    <definedName name="BExQGJ0U9BBQLDNEJM5N5QVD04KH" hidden="1">#REF!-#REF! #REF!</definedName>
    <definedName name="BExQH2I4KTVYZE23KD2BMQEM4BDG" hidden="1">#REF!</definedName>
    <definedName name="BExQH81TESQN6EEF37FSBVNTIQMW" hidden="1">#REF!-#REF!</definedName>
    <definedName name="BExQHU2T699AJ45IMAT0T6FKJXFK" hidden="1">#REF!-#REF!</definedName>
    <definedName name="BExQHY9V6SAW7W23AUWAOKMTD8BX" hidden="1">#REF! -#REF!</definedName>
    <definedName name="BExQI9ICH5PDUUCUBE2KZ8CGPA9G" hidden="1">#REF!</definedName>
    <definedName name="BExRZU5TUI2FBHSLA8EG4UOPXR2F" hidden="1">#REF!</definedName>
    <definedName name="BExS06020G8H7UWOQ7O8EKLYZPB0" hidden="1">#REF!-#REF!</definedName>
    <definedName name="BExS0DXY82HFBM5E7SQFUPKCHO7G" hidden="1">#REF!-#REF!</definedName>
    <definedName name="BExS0LFOCT5OWHGYSH1T2F64MRF3" hidden="1">#REF!-#REF!</definedName>
    <definedName name="BExS6FODP310I3530DK7GLFEEFN8" hidden="1">#REF!-#REF! #REF!</definedName>
    <definedName name="BExS6KMAWDL1833HSS4JVQCP4IKV" hidden="1">#REF!-#REF! #REF!</definedName>
    <definedName name="BExS79XY8F4M0JUS8R81KOE1QJVW" hidden="1">#REF!-#REF! #REF!</definedName>
    <definedName name="BExS8EUMROK5A988NOALSOXUBXKF" localSheetId="6" hidden="1">#REF!-[0]!RiskAfterSimMacro #REF!</definedName>
    <definedName name="BExS8EUMROK5A988NOALSOXUBXKF" localSheetId="4" hidden="1">#REF!-[0]!RiskAfterSimMacro #REF!</definedName>
    <definedName name="BExS8EUMROK5A988NOALSOXUBXKF" localSheetId="5" hidden="1">#REF!-[0]!RiskAfterSimMacro #REF!</definedName>
    <definedName name="BExS8EUMROK5A988NOALSOXUBXKF" hidden="1">#REF!-[0]!RiskAfterSimMacro #REF!</definedName>
    <definedName name="BExSAI85P506FI0YTAKRTFY6LFQ3" localSheetId="6" hidden="1">#REF!-[0]!RiskAfterSimMacro #REF!</definedName>
    <definedName name="BExSAI85P506FI0YTAKRTFY6LFQ3" localSheetId="4" hidden="1">#REF!-[0]!RiskAfterSimMacro #REF!</definedName>
    <definedName name="BExSAI85P506FI0YTAKRTFY6LFQ3" localSheetId="5" hidden="1">#REF!-[0]!RiskAfterSimMacro #REF!</definedName>
    <definedName name="BExSAI85P506FI0YTAKRTFY6LFQ3" hidden="1">#REF!-[0]!RiskAfterSimMacro #REF!</definedName>
    <definedName name="BExSBCCH9YN0I42H6676NDQP032C" hidden="1">#REF!</definedName>
    <definedName name="BExSDO42RZIBI8UAQIGVDHB53IB6" hidden="1">#REF!</definedName>
    <definedName name="BExSE4AQFCO5KNUDP01BBFYU0XMQ" localSheetId="6" hidden="1">#REF!-[0]!RiskAfterSimMacro #REF!</definedName>
    <definedName name="BExSE4AQFCO5KNUDP01BBFYU0XMQ" localSheetId="4" hidden="1">#REF!-[0]!RiskAfterSimMacro #REF!</definedName>
    <definedName name="BExSE4AQFCO5KNUDP01BBFYU0XMQ" localSheetId="5" hidden="1">#REF!-[0]!RiskAfterSimMacro #REF!</definedName>
    <definedName name="BExSE4AQFCO5KNUDP01BBFYU0XMQ" hidden="1">#REF!-[0]!RiskAfterSimMacro #REF!</definedName>
    <definedName name="BExSE7LFAVKJ4RPQSU9M296VDHC9" hidden="1">#REF!-#REF!</definedName>
    <definedName name="BExSETRUXGUQK12DMTP37H8XHAIZ" hidden="1">#REF! -#REF!</definedName>
    <definedName name="BExTUCUIQAED09B7B816AWEA4K2Y" hidden="1">#REF!-#REF! #REF!</definedName>
    <definedName name="BExTZJPLHNW429SJIZISBMLWA914" hidden="1">#REF!-#REF!</definedName>
    <definedName name="BExU05QKDRA98GKYNOTB80OV4E9C" hidden="1">#REF!-#REF!</definedName>
    <definedName name="BExU0J82SE7QRIKLYTVRHJDC3RX8" hidden="1">#REF!-#REF!</definedName>
    <definedName name="BExU171SVKH3L2T1ESTETLFN64PX" localSheetId="6" hidden="1">#REF!-[0]!RiskAfterSimMacro #REF!</definedName>
    <definedName name="BExU171SVKH3L2T1ESTETLFN64PX" localSheetId="4" hidden="1">#REF!-[0]!RiskAfterSimMacro #REF!</definedName>
    <definedName name="BExU171SVKH3L2T1ESTETLFN64PX" localSheetId="5" hidden="1">#REF!-[0]!RiskAfterSimMacro #REF!</definedName>
    <definedName name="BExU171SVKH3L2T1ESTETLFN64PX" hidden="1">#REF!-[0]!RiskAfterSimMacro #REF!</definedName>
    <definedName name="BExU21RMJ2INS5IR0KC4XADZ2IG7" hidden="1">#REF! -#REF!</definedName>
    <definedName name="BExU2H1WYG02Y29X3SF8JJFOFYIK" hidden="1">#REF! -#REF!</definedName>
    <definedName name="BExU3BMG1LYF8S3ENLAAHDTCHZWW" hidden="1">#REF!-#REF!</definedName>
    <definedName name="BExU45FYNUQH9P83XJ8H3J4NTJPL" hidden="1">#REF!</definedName>
    <definedName name="BExU4YIJLI5VDBCVJJD3EUIC0RRR" hidden="1">#REF!</definedName>
    <definedName name="BExU6E2CDNKCD0CM34GZL9L6UUN6" hidden="1">#REF!</definedName>
    <definedName name="BExU7F2U2JWLEFO4HZOF9WUXHYBC" localSheetId="6" hidden="1">#REF!-[0]!RiskAfterSimMacro #REF!</definedName>
    <definedName name="BExU7F2U2JWLEFO4HZOF9WUXHYBC" localSheetId="4" hidden="1">#REF!-[0]!RiskAfterSimMacro #REF!</definedName>
    <definedName name="BExU7F2U2JWLEFO4HZOF9WUXHYBC" localSheetId="5" hidden="1">#REF!-[0]!RiskAfterSimMacro #REF!</definedName>
    <definedName name="BExU7F2U2JWLEFO4HZOF9WUXHYBC" hidden="1">#REF!-[0]!RiskAfterSimMacro #REF!</definedName>
    <definedName name="BExU7FTOM26SYFH1F9ZIINII7BK1" hidden="1">#REF!</definedName>
    <definedName name="BExU8R0Z9SUZSJESFSOX4UF9NOEW" hidden="1">#REF! -#REF!</definedName>
    <definedName name="BExUATSWY7OXSGSE83ZLAZ6IMOPD" localSheetId="6" hidden="1">#REF!-[0]!RiskAfterSimMacro #REF!</definedName>
    <definedName name="BExUATSWY7OXSGSE83ZLAZ6IMOPD" localSheetId="4" hidden="1">#REF!-[0]!RiskAfterSimMacro #REF!</definedName>
    <definedName name="BExUATSWY7OXSGSE83ZLAZ6IMOPD" localSheetId="5" hidden="1">#REF!-[0]!RiskAfterSimMacro #REF!</definedName>
    <definedName name="BExUATSWY7OXSGSE83ZLAZ6IMOPD" hidden="1">#REF!-[0]!RiskAfterSimMacro #REF!</definedName>
    <definedName name="BExVTDTKA7N4OZFEMA1WYOVNC6TV" hidden="1">#REF!</definedName>
    <definedName name="BExVU8DWKT9VWYSQTAQAT54O84GA" hidden="1">#REF!</definedName>
    <definedName name="BExVVI3F5SAOE0OODK553RK9BD83" hidden="1">#REF!-#REF!</definedName>
    <definedName name="BExVVOU4PZ94E8OKVQ23MZKWEKP7" hidden="1">#REF!-#REF! #REF!</definedName>
    <definedName name="BExVVYQ4SL9D1QMVLUXTN95QV3DI" localSheetId="6" hidden="1">#REF!-[0]!RiskAfterSimMacro #REF!</definedName>
    <definedName name="BExVVYQ4SL9D1QMVLUXTN95QV3DI" localSheetId="4" hidden="1">#REF!-[0]!RiskAfterSimMacro #REF!</definedName>
    <definedName name="BExVVYQ4SL9D1QMVLUXTN95QV3DI" localSheetId="5" hidden="1">#REF!-[0]!RiskAfterSimMacro #REF!</definedName>
    <definedName name="BExVVYQ4SL9D1QMVLUXTN95QV3DI" hidden="1">#REF!-[0]!RiskAfterSimMacro #REF!</definedName>
    <definedName name="BExVW62G29BHVVSI9HFWOQ1C7ABL" hidden="1">#REF!-#REF!</definedName>
    <definedName name="BExVX7TW8LKPG6Y28EVP61SEYOZI" hidden="1">#REF! -#REF!</definedName>
    <definedName name="BExVXD83SNI285VGKN1BQR4WPGML" hidden="1">#REF!</definedName>
    <definedName name="BExVXSCXEBUYINL8PSSXF7DKKXUF" hidden="1">#REF!-#REF!</definedName>
    <definedName name="BExVXZEL8BM24RHFIRBD7UWL7YQR" hidden="1">#REF!-#REF!</definedName>
    <definedName name="BExVYPRWPHTRR1LCPDWYCRMRR0VE" hidden="1">#REF! -#REF!</definedName>
    <definedName name="BExW01VKR7A8I7ED12GNNNGLY7N8" hidden="1">#REF!</definedName>
    <definedName name="BExW0BRQQL1XMFRRSTVRGJIHQ46Y" localSheetId="6" hidden="1">#REF!-[0]!RiskAfterSimMacro #REF!</definedName>
    <definedName name="BExW0BRQQL1XMFRRSTVRGJIHQ46Y" localSheetId="4" hidden="1">#REF!-[0]!RiskAfterSimMacro #REF!</definedName>
    <definedName name="BExW0BRQQL1XMFRRSTVRGJIHQ46Y" localSheetId="5" hidden="1">#REF!-[0]!RiskAfterSimMacro #REF!</definedName>
    <definedName name="BExW0BRQQL1XMFRRSTVRGJIHQ46Y" hidden="1">#REF!-[0]!RiskAfterSimMacro #REF!</definedName>
    <definedName name="BExW5QQ12AJQ54IOM4CETS8WT5F5" hidden="1">#REF!-#REF!</definedName>
    <definedName name="BExW6JN66QBT1TGZEI76G9ANKGQ0" hidden="1">#REF!-#REF!</definedName>
    <definedName name="BExW7CV7LA09O2LQE08Y8SNB6GK0" hidden="1">#REF! -#REF!</definedName>
    <definedName name="BExW7KT3XLA52L45WOM409GZLBIW" hidden="1">#REF!</definedName>
    <definedName name="BExW7WN7IK8WHVG9EPWTJAY932LP" hidden="1">#REF!-#REF!</definedName>
    <definedName name="BExXM36476WB65YWCCMPADLU4QCN" hidden="1">#REF!-#REF! #REF!</definedName>
    <definedName name="BExXO9DZWW8ILFBGJ2KVJSXLTPPG" localSheetId="6" hidden="1">#REF!-[0]!RiskAfterSimMacro #REF!</definedName>
    <definedName name="BExXO9DZWW8ILFBGJ2KVJSXLTPPG" localSheetId="4" hidden="1">#REF!-[0]!RiskAfterSimMacro #REF!</definedName>
    <definedName name="BExXO9DZWW8ILFBGJ2KVJSXLTPPG" localSheetId="5" hidden="1">#REF!-[0]!RiskAfterSimMacro #REF!</definedName>
    <definedName name="BExXO9DZWW8ILFBGJ2KVJSXLTPPG" hidden="1">#REF!-[0]!RiskAfterSimMacro #REF!</definedName>
    <definedName name="BExXPGJPII1RTBDI30KR720IAYP5" hidden="1">#REF!-#REF!</definedName>
    <definedName name="BExXPGZU5YFOGO4SAO4XD5D60H5I" localSheetId="6" hidden="1">#REF!-[0]!RiskAfterSimMacro #REF!</definedName>
    <definedName name="BExXPGZU5YFOGO4SAO4XD5D60H5I" localSheetId="4" hidden="1">#REF!-[0]!RiskAfterSimMacro #REF!</definedName>
    <definedName name="BExXPGZU5YFOGO4SAO4XD5D60H5I" localSheetId="5" hidden="1">#REF!-[0]!RiskAfterSimMacro #REF!</definedName>
    <definedName name="BExXPGZU5YFOGO4SAO4XD5D60H5I" hidden="1">#REF!-[0]!RiskAfterSimMacro #REF!</definedName>
    <definedName name="BExXPY89X8KHPREBS8NQZU65VG4X" hidden="1">#REF!-#REF!</definedName>
    <definedName name="BExXQI0FU2I1ZHQOY3J8N5SHMWVB" hidden="1">#REF!</definedName>
    <definedName name="BExXQTUINIK678BYO1UANAKENW6U" hidden="1">#REF!</definedName>
    <definedName name="BExXSGL6EETXW6B9PSCAOKA79R53" hidden="1">#REF!-#REF!</definedName>
    <definedName name="BExXUAIWGXJV6O8YAWZJ9HPMJFOP" hidden="1">#REF!-#REF! #REF!</definedName>
    <definedName name="BExXWSQEC1CI4RF98EWBLAQ2V78A" hidden="1">#REF!-#REF!</definedName>
    <definedName name="BExXYURA31FBOL3B7LHG07B6GHXY" hidden="1">#REF!</definedName>
    <definedName name="BExY15XBBNG98XLFXR209S2TN5HI" hidden="1">#REF!</definedName>
    <definedName name="BExY2O0S1RFNIJI4Z2QOZI3P0OGJ" hidden="1">#REF!-#REF! #REF!</definedName>
    <definedName name="BExY2URFPW37AZWNJNYZ9P1AMU4G" hidden="1">#REF!-#REF!</definedName>
    <definedName name="BExY3JHOSHSCI3GMHQZE80NDV13F" hidden="1">#REF!</definedName>
    <definedName name="BExY3YH66AX179O4226EOXKY9H05" hidden="1">#REF!</definedName>
    <definedName name="BExY5TWOT3591HDUJG3HY6XG43SS" hidden="1">#REF!</definedName>
    <definedName name="BExY5YPB13VF8KJAV36XOD11RZCI" hidden="1">#REF!</definedName>
    <definedName name="BExZMD8V2Y74UGTXR16U5UIDO4BK" hidden="1">#REF!</definedName>
    <definedName name="BExZNO5E1ZJRDRKG3ZZNC43GM5AW" hidden="1">#REF! -#REF!</definedName>
    <definedName name="BExZOB86S39CA8LOCPTG4DGSTYJI" localSheetId="6" hidden="1">#REF!-[0]!RiskAfterSimMacro #REF!</definedName>
    <definedName name="BExZOB86S39CA8LOCPTG4DGSTYJI" localSheetId="4" hidden="1">#REF!-[0]!RiskAfterSimMacro #REF!</definedName>
    <definedName name="BExZOB86S39CA8LOCPTG4DGSTYJI" localSheetId="5" hidden="1">#REF!-[0]!RiskAfterSimMacro #REF!</definedName>
    <definedName name="BExZOB86S39CA8LOCPTG4DGSTYJI" hidden="1">#REF!-[0]!RiskAfterSimMacro #REF!</definedName>
    <definedName name="BExZQ79A5CUDUM2VPRPO1AG44PW5" hidden="1">#REF!-#REF!</definedName>
    <definedName name="BExZQKQT8BENUADOIB073MKQ80TR" hidden="1">#REF!-#REF! #REF!</definedName>
    <definedName name="BExZQMUBZEN3WSVHBPGVXOWCMRH1" localSheetId="6" hidden="1">#REF!-[0]!RiskAfterSimMacro #REF!</definedName>
    <definedName name="BExZQMUBZEN3WSVHBPGVXOWCMRH1" localSheetId="4" hidden="1">#REF!-[0]!RiskAfterSimMacro #REF!</definedName>
    <definedName name="BExZQMUBZEN3WSVHBPGVXOWCMRH1" localSheetId="5" hidden="1">#REF!-[0]!RiskAfterSimMacro #REF!</definedName>
    <definedName name="BExZQMUBZEN3WSVHBPGVXOWCMRH1" hidden="1">#REF!-[0]!RiskAfterSimMacro #REF!</definedName>
    <definedName name="BExZS3VYPJ8P1XG0P97L1UN4C47H" hidden="1">#REF!-#REF!</definedName>
    <definedName name="BExZS4HNZPPI0OFE8HA81KL0NY40" hidden="1">#REF!-#REF!</definedName>
    <definedName name="BExZS8J8JACHGF2UAUFZXXCLQEDL" hidden="1">#REF!-#REF! #REF!</definedName>
    <definedName name="BExZUF7GON6UC8I4WI7QW7ZUIN9Z" hidden="1">#REF!-#REF!</definedName>
    <definedName name="BExZXDQYKBD0Z3OQIJFOLU50AS54" hidden="1">#REF!-#REF!</definedName>
    <definedName name="BExZXIE8X233NOJ36L2XOUGKOAQ6" localSheetId="6" hidden="1">#REF!-[0]!RiskAfterSimMacro #REF!</definedName>
    <definedName name="BExZXIE8X233NOJ36L2XOUGKOAQ6" localSheetId="4" hidden="1">#REF!-[0]!RiskAfterSimMacro #REF!</definedName>
    <definedName name="BExZXIE8X233NOJ36L2XOUGKOAQ6" localSheetId="5" hidden="1">#REF!-[0]!RiskAfterSimMacro #REF!</definedName>
    <definedName name="BExZXIE8X233NOJ36L2XOUGKOAQ6" hidden="1">#REF!-[0]!RiskAfterSimMacro #REF!</definedName>
    <definedName name="BExZXU8DOHNIA972Q8GKPDTGVBO3" hidden="1">#REF!-#REF!</definedName>
    <definedName name="BExZYF26F2Z4OINPJOO7X9N7UZ5M" hidden="1">#REF!-#REF!</definedName>
    <definedName name="BG_Del" hidden="1">15</definedName>
    <definedName name="BG_Ins" hidden="1">4</definedName>
    <definedName name="BG_Mod" hidden="1">6</definedName>
    <definedName name="BG_year_end">#REF!</definedName>
    <definedName name="BG_year_start">#REF!</definedName>
    <definedName name="bggg" hidden="1">{"'Parte I (BPA)'!$A$1:$A$3"}</definedName>
    <definedName name="BGH" hidden="1">{#N/A,#N/A,TRUE,"GLOBAL";#N/A,#N/A,TRUE,"RUSTICOS";#N/A,#N/A,TRUE,"INMUEBLES"}</definedName>
    <definedName name="bhhh" hidden="1">#REF!</definedName>
    <definedName name="bis_kosten">#REF!</definedName>
    <definedName name="bisdatum">#REF!</definedName>
    <definedName name="BKR_Waehrung">#REF!</definedName>
    <definedName name="BKR_Waehrung_lang">#REF!</definedName>
    <definedName name="BKR_Waehrung1">#REF!</definedName>
    <definedName name="BKR_Waehrung2">#REF!</definedName>
    <definedName name="BKR_Waehrung3">#REF!</definedName>
    <definedName name="bleine.erg" hidden="1">{"fleisch",#N/A,FALSE,"WG HK";"food",#N/A,FALSE,"WG HK";"hartwaren",#N/A,FALSE,"WG HK";"weichwaren",#N/A,FALSE,"WG HK"}</definedName>
    <definedName name="blolox1" localSheetId="6" hidden="1">{#N/A,#N/A,FALSE,"Aging Summary";#N/A,#N/A,FALSE,"Ratio Analysis";#N/A,#N/A,FALSE,"Test 120 Day Accts";#N/A,#N/A,FALSE,"Tickmarks"}</definedName>
    <definedName name="blolox1" localSheetId="4" hidden="1">{#N/A,#N/A,FALSE,"Aging Summary";#N/A,#N/A,FALSE,"Ratio Analysis";#N/A,#N/A,FALSE,"Test 120 Day Accts";#N/A,#N/A,FALSE,"Tickmarks"}</definedName>
    <definedName name="blolox1" localSheetId="5" hidden="1">{#N/A,#N/A,FALSE,"Aging Summary";#N/A,#N/A,FALSE,"Ratio Analysis";#N/A,#N/A,FALSE,"Test 120 Day Accts";#N/A,#N/A,FALSE,"Tickmarks"}</definedName>
    <definedName name="blolox1" hidden="1">{#N/A,#N/A,FALSE,"Aging Summary";#N/A,#N/A,FALSE,"Ratio Analysis";#N/A,#N/A,FALSE,"Test 120 Day Accts";#N/A,#N/A,FALSE,"Tickmarks"}</definedName>
    <definedName name="BLPH1" hidden="1">#REF!</definedName>
    <definedName name="BLPH10" hidden="1">#REF!</definedName>
    <definedName name="BLPH100" hidden="1">#N/A</definedName>
    <definedName name="BLPH1000" hidden="1">#REF!</definedName>
    <definedName name="BLPH1001" hidden="1">#REF!</definedName>
    <definedName name="BLPH1002" hidden="1">#REF!</definedName>
    <definedName name="BLPH1003" hidden="1">#REF!</definedName>
    <definedName name="BLPH1004" hidden="1">#REF!</definedName>
    <definedName name="BLPH1005" hidden="1">#REF!</definedName>
    <definedName name="BLPH1006" hidden="1">#REF!</definedName>
    <definedName name="BLPH1007" hidden="1">#REF!</definedName>
    <definedName name="BLPH1008" hidden="1">#REF!</definedName>
    <definedName name="BLPH1009" hidden="1">#REF!</definedName>
    <definedName name="BLPH101" hidden="1">#N/A</definedName>
    <definedName name="BLPH1010" hidden="1">#REF!</definedName>
    <definedName name="BLPH1011" hidden="1">#REF!</definedName>
    <definedName name="BLPH1012" hidden="1">#REF!</definedName>
    <definedName name="BLPH1013" hidden="1">#REF!</definedName>
    <definedName name="BLPH1014" hidden="1">#REF!</definedName>
    <definedName name="BLPH1015" hidden="1">#REF!</definedName>
    <definedName name="BLPH1016" hidden="1">#REF!</definedName>
    <definedName name="BLPH1017" hidden="1">#REF!</definedName>
    <definedName name="BLPH1018" hidden="1">#REF!</definedName>
    <definedName name="BLPH1019" hidden="1">#REF!</definedName>
    <definedName name="BLPH102" hidden="1">#N/A</definedName>
    <definedName name="BLPH1020" hidden="1">#REF!</definedName>
    <definedName name="BLPH1021" hidden="1">#REF!</definedName>
    <definedName name="BLPH1022" hidden="1">#REF!</definedName>
    <definedName name="BLPH1023" hidden="1">#REF!</definedName>
    <definedName name="BLPH1024" hidden="1">#REF!</definedName>
    <definedName name="BLPH1025" hidden="1">#REF!</definedName>
    <definedName name="BLPH1026" hidden="1">#REF!</definedName>
    <definedName name="BLPH1027" hidden="1">#REF!</definedName>
    <definedName name="BLPH1028" hidden="1">#REF!</definedName>
    <definedName name="BLPH1029" hidden="1">#REF!</definedName>
    <definedName name="BLPH103" hidden="1">#N/A</definedName>
    <definedName name="BLPH1030" hidden="1">#REF!</definedName>
    <definedName name="BLPH1031" hidden="1">#REF!</definedName>
    <definedName name="BLPH1032" hidden="1">#REF!</definedName>
    <definedName name="BLPH1033" hidden="1">#REF!</definedName>
    <definedName name="BLPH1034" hidden="1">#REF!</definedName>
    <definedName name="BLPH1035" hidden="1">#REF!</definedName>
    <definedName name="BLPH1036" hidden="1">#REF!</definedName>
    <definedName name="BLPH1037" hidden="1">#REF!</definedName>
    <definedName name="BLPH1038" hidden="1">#REF!</definedName>
    <definedName name="BLPH1039" hidden="1">#REF!</definedName>
    <definedName name="BLPH104" hidden="1">#N/A</definedName>
    <definedName name="BLPH1040" hidden="1">#REF!</definedName>
    <definedName name="BLPH1041" hidden="1">#REF!</definedName>
    <definedName name="BLPH1042" hidden="1">#REF!</definedName>
    <definedName name="BLPH1043" hidden="1">#REF!</definedName>
    <definedName name="BLPH1044" hidden="1">#REF!</definedName>
    <definedName name="BLPH1045" hidden="1">#REF!</definedName>
    <definedName name="BLPH1046" hidden="1">#REF!</definedName>
    <definedName name="BLPH1047" hidden="1">#REF!</definedName>
    <definedName name="BLPH1048" hidden="1">#REF!</definedName>
    <definedName name="BLPH1049" hidden="1">#REF!</definedName>
    <definedName name="BLPH105" hidden="1">#N/A</definedName>
    <definedName name="BLPH1050" hidden="1">#REF!</definedName>
    <definedName name="BLPH1051" hidden="1">#REF!</definedName>
    <definedName name="BLPH1052" hidden="1">#REF!</definedName>
    <definedName name="BLPH1053" hidden="1">#REF!</definedName>
    <definedName name="BLPH1054" hidden="1">#REF!</definedName>
    <definedName name="BLPH1055" hidden="1">#REF!</definedName>
    <definedName name="BLPH1056" hidden="1">#REF!</definedName>
    <definedName name="BLPH1057" hidden="1">#REF!</definedName>
    <definedName name="BLPH1058" hidden="1">#REF!</definedName>
    <definedName name="BLPH1059" hidden="1">#REF!</definedName>
    <definedName name="BLPH106" hidden="1">#N/A</definedName>
    <definedName name="BLPH1060" hidden="1">#REF!</definedName>
    <definedName name="BLPH1061" hidden="1">#REF!</definedName>
    <definedName name="BLPH1062" hidden="1">#REF!</definedName>
    <definedName name="BLPH1063" hidden="1">#REF!</definedName>
    <definedName name="BLPH1064" hidden="1">#REF!</definedName>
    <definedName name="BLPH1065" hidden="1">#REF!</definedName>
    <definedName name="BLPH1066" hidden="1">#REF!</definedName>
    <definedName name="BLPH1067" hidden="1">#REF!</definedName>
    <definedName name="BLPH1068" hidden="1">#REF!</definedName>
    <definedName name="BLPH1069" hidden="1">#REF!</definedName>
    <definedName name="BLPH107" hidden="1">#N/A</definedName>
    <definedName name="BLPH1070" hidden="1">#REF!</definedName>
    <definedName name="BLPH1071" hidden="1">#REF!</definedName>
    <definedName name="BLPH1072" hidden="1">#REF!</definedName>
    <definedName name="BLPH1073" hidden="1">#REF!</definedName>
    <definedName name="BLPH1074" hidden="1">#REF!</definedName>
    <definedName name="BLPH1075" hidden="1">#REF!</definedName>
    <definedName name="BLPH1076" hidden="1">#REF!</definedName>
    <definedName name="BLPH1077" hidden="1">#REF!</definedName>
    <definedName name="BLPH1078" hidden="1">#REF!</definedName>
    <definedName name="BLPH1079" hidden="1">#REF!</definedName>
    <definedName name="BLPH108" hidden="1">#N/A</definedName>
    <definedName name="BLPH1080" hidden="1">#REF!</definedName>
    <definedName name="BLPH1081" hidden="1">#REF!</definedName>
    <definedName name="BLPH1082" hidden="1">#REF!</definedName>
    <definedName name="BLPH1083" hidden="1">#REF!</definedName>
    <definedName name="BLPH1084" hidden="1">#REF!</definedName>
    <definedName name="BLPH1085" hidden="1">#REF!</definedName>
    <definedName name="BLPH1086" hidden="1">#REF!</definedName>
    <definedName name="BLPH1087" hidden="1">#REF!</definedName>
    <definedName name="BLPH1088" hidden="1">#REF!</definedName>
    <definedName name="BLPH1089" hidden="1">#REF!</definedName>
    <definedName name="BLPH109" hidden="1">#N/A</definedName>
    <definedName name="BLPH1090" hidden="1">#REF!</definedName>
    <definedName name="BLPH1091" hidden="1">#REF!</definedName>
    <definedName name="BLPH1092" hidden="1">#REF!</definedName>
    <definedName name="BLPH1093" hidden="1">#REF!</definedName>
    <definedName name="BLPH1094" hidden="1">#REF!</definedName>
    <definedName name="BLPH1095" hidden="1">#REF!</definedName>
    <definedName name="BLPH1096" hidden="1">#REF!</definedName>
    <definedName name="BLPH1097" hidden="1">#REF!</definedName>
    <definedName name="BLPH1098" hidden="1">#REF!</definedName>
    <definedName name="BLPH1099" hidden="1">#REF!</definedName>
    <definedName name="BLPH11" hidden="1">#REF!</definedName>
    <definedName name="BLPH110" hidden="1">#N/A</definedName>
    <definedName name="BLPH1100" hidden="1">#REF!</definedName>
    <definedName name="BLPH1101" hidden="1">#REF!</definedName>
    <definedName name="BLPH1102" hidden="1">#REF!</definedName>
    <definedName name="BLPH1103" hidden="1">#REF!</definedName>
    <definedName name="BLPH1104" hidden="1">#REF!</definedName>
    <definedName name="BLPH1105" hidden="1">#REF!</definedName>
    <definedName name="BLPH1106" hidden="1">#REF!</definedName>
    <definedName name="BLPH1107" hidden="1">#REF!</definedName>
    <definedName name="BLPH1108" hidden="1">#REF!</definedName>
    <definedName name="BLPH1109" hidden="1">#REF!</definedName>
    <definedName name="BLPH111" hidden="1">#N/A</definedName>
    <definedName name="BLPH1110" hidden="1">#REF!</definedName>
    <definedName name="BLPH1111" hidden="1">#REF!</definedName>
    <definedName name="BLPH1112" hidden="1">#REF!</definedName>
    <definedName name="BLPH1113" hidden="1">#REF!</definedName>
    <definedName name="BLPH1114" hidden="1">#REF!</definedName>
    <definedName name="BLPH1115" hidden="1">#REF!</definedName>
    <definedName name="BLPH1116" hidden="1">#REF!</definedName>
    <definedName name="BLPH1117" hidden="1">#REF!</definedName>
    <definedName name="BLPH1118" hidden="1">#REF!</definedName>
    <definedName name="BLPH1119" hidden="1">#REF!</definedName>
    <definedName name="BLPH112" hidden="1">#N/A</definedName>
    <definedName name="BLPH1120" hidden="1">#REF!</definedName>
    <definedName name="BLPH1121" hidden="1">#REF!</definedName>
    <definedName name="BLPH1122" hidden="1">#REF!</definedName>
    <definedName name="BLPH1123" hidden="1">#REF!</definedName>
    <definedName name="BLPH1124" hidden="1">#REF!</definedName>
    <definedName name="BLPH1125" hidden="1">#REF!</definedName>
    <definedName name="BLPH1126" hidden="1">#REF!</definedName>
    <definedName name="BLPH1127" hidden="1">#REF!</definedName>
    <definedName name="BLPH1128" hidden="1">#REF!</definedName>
    <definedName name="BLPH1129" hidden="1">#REF!</definedName>
    <definedName name="BLPH113" hidden="1">#N/A</definedName>
    <definedName name="BLPH1130" hidden="1">#REF!</definedName>
    <definedName name="BLPH1131" hidden="1">#REF!</definedName>
    <definedName name="BLPH1132" hidden="1">#REF!</definedName>
    <definedName name="BLPH1133" hidden="1">#REF!</definedName>
    <definedName name="BLPH1134" hidden="1">#REF!</definedName>
    <definedName name="BLPH1135" hidden="1">#REF!</definedName>
    <definedName name="BLPH1136" hidden="1">#REF!</definedName>
    <definedName name="BLPH1137" hidden="1">#REF!</definedName>
    <definedName name="BLPH1138" hidden="1">#REF!</definedName>
    <definedName name="BLPH1139" hidden="1">#REF!</definedName>
    <definedName name="BLPH114" hidden="1">#N/A</definedName>
    <definedName name="BLPH1140" hidden="1">#REF!</definedName>
    <definedName name="BLPH1141" hidden="1">#REF!</definedName>
    <definedName name="BLPH1142" hidden="1">#REF!</definedName>
    <definedName name="BLPH1143" hidden="1">#REF!</definedName>
    <definedName name="BLPH1144" hidden="1">#REF!</definedName>
    <definedName name="BLPH1145" hidden="1">#REF!</definedName>
    <definedName name="BLPH1146" hidden="1">#REF!</definedName>
    <definedName name="BLPH1147" hidden="1">#REF!</definedName>
    <definedName name="BLPH1148" hidden="1">#REF!</definedName>
    <definedName name="BLPH1149" hidden="1">#REF!</definedName>
    <definedName name="BLPH115" hidden="1">#N/A</definedName>
    <definedName name="BLPH1150" hidden="1">#REF!</definedName>
    <definedName name="BLPH1151" hidden="1">#REF!</definedName>
    <definedName name="BLPH1152" hidden="1">#REF!</definedName>
    <definedName name="BLPH1153" hidden="1">#REF!</definedName>
    <definedName name="BLPH1154" hidden="1">#REF!</definedName>
    <definedName name="BLPH1155" hidden="1">#REF!</definedName>
    <definedName name="BLPH1156" hidden="1">#REF!</definedName>
    <definedName name="BLPH1157" hidden="1">#REF!</definedName>
    <definedName name="BLPH1158" hidden="1">#REF!</definedName>
    <definedName name="BLPH1159" hidden="1">#REF!</definedName>
    <definedName name="BLPH116" hidden="1">#N/A</definedName>
    <definedName name="BLPH1160" hidden="1">#REF!</definedName>
    <definedName name="BLPH1161" hidden="1">#REF!</definedName>
    <definedName name="BLPH1162" hidden="1">#REF!</definedName>
    <definedName name="BLPH1163" hidden="1">#REF!</definedName>
    <definedName name="BLPH1164" hidden="1">#REF!</definedName>
    <definedName name="BLPH1165" hidden="1">#REF!</definedName>
    <definedName name="BLPH1166" hidden="1">#REF!</definedName>
    <definedName name="BLPH1167" hidden="1">#REF!</definedName>
    <definedName name="BLPH1168" hidden="1">#REF!</definedName>
    <definedName name="BLPH1169" hidden="1">#REF!</definedName>
    <definedName name="BLPH117" hidden="1">#N/A</definedName>
    <definedName name="BLPH1170" hidden="1">#REF!</definedName>
    <definedName name="BLPH1171" hidden="1">#REF!</definedName>
    <definedName name="BLPH1172" hidden="1">#REF!</definedName>
    <definedName name="BLPH1173" hidden="1">#REF!</definedName>
    <definedName name="BLPH1174" hidden="1">#REF!</definedName>
    <definedName name="BLPH1175" hidden="1">#REF!</definedName>
    <definedName name="BLPH1176" hidden="1">#REF!</definedName>
    <definedName name="BLPH1177" hidden="1">#REF!</definedName>
    <definedName name="BLPH1178" hidden="1">#REF!</definedName>
    <definedName name="BLPH1179" hidden="1">#REF!</definedName>
    <definedName name="BLPH118" hidden="1">#N/A</definedName>
    <definedName name="BLPH1180" hidden="1">#REF!</definedName>
    <definedName name="BLPH1181" hidden="1">#REF!</definedName>
    <definedName name="BLPH1182" hidden="1">#REF!</definedName>
    <definedName name="BLPH1183" hidden="1">#REF!</definedName>
    <definedName name="BLPH1184" hidden="1">#REF!</definedName>
    <definedName name="BLPH1185" hidden="1">#REF!</definedName>
    <definedName name="BLPH1186" hidden="1">#REF!</definedName>
    <definedName name="BLPH1187" hidden="1">#REF!</definedName>
    <definedName name="BLPH1188" hidden="1">#REF!</definedName>
    <definedName name="BLPH1189" hidden="1">#REF!</definedName>
    <definedName name="BLPH119" hidden="1">#N/A</definedName>
    <definedName name="BLPH1190" hidden="1">#REF!</definedName>
    <definedName name="BLPH1191" hidden="1">#REF!</definedName>
    <definedName name="BLPH1192" hidden="1">#REF!</definedName>
    <definedName name="BLPH1193" hidden="1">#REF!</definedName>
    <definedName name="BLPH1194" hidden="1">#REF!</definedName>
    <definedName name="BLPH1195" hidden="1">#REF!</definedName>
    <definedName name="BLPH1196" hidden="1">#REF!</definedName>
    <definedName name="BLPH1197" hidden="1">#REF!</definedName>
    <definedName name="BLPH1198" hidden="1">#REF!</definedName>
    <definedName name="BLPH1199" hidden="1">#REF!</definedName>
    <definedName name="BLPH12" hidden="1">#REF!</definedName>
    <definedName name="BLPH120" hidden="1">#N/A</definedName>
    <definedName name="BLPH1200" hidden="1">#REF!</definedName>
    <definedName name="BLPH1201" hidden="1">#REF!</definedName>
    <definedName name="BLPH1202" hidden="1">#REF!</definedName>
    <definedName name="BLPH1203" hidden="1">#REF!</definedName>
    <definedName name="BLPH1204" hidden="1">#REF!</definedName>
    <definedName name="BLPH1205" hidden="1">#REF!</definedName>
    <definedName name="BLPH1206" hidden="1">#REF!</definedName>
    <definedName name="BLPH1207" hidden="1">#REF!</definedName>
    <definedName name="BLPH1208" hidden="1">#REF!</definedName>
    <definedName name="BLPH1209" hidden="1">#REF!</definedName>
    <definedName name="BLPH121" hidden="1">#N/A</definedName>
    <definedName name="BLPH1210" hidden="1">#REF!</definedName>
    <definedName name="BLPH1211" hidden="1">#REF!</definedName>
    <definedName name="BLPH1212" hidden="1">#REF!</definedName>
    <definedName name="BLPH1213" hidden="1">#REF!</definedName>
    <definedName name="BLPH1214" hidden="1">#REF!</definedName>
    <definedName name="BLPH1215" hidden="1">#REF!</definedName>
    <definedName name="BLPH1216" hidden="1">#REF!</definedName>
    <definedName name="BLPH1217" hidden="1">#REF!</definedName>
    <definedName name="BLPH1218" hidden="1">#REF!</definedName>
    <definedName name="BLPH1219" hidden="1">#REF!</definedName>
    <definedName name="BLPH122" hidden="1">#N/A</definedName>
    <definedName name="BLPH1220" hidden="1">#REF!</definedName>
    <definedName name="BLPH1221" hidden="1">#REF!</definedName>
    <definedName name="BLPH1222" hidden="1">#REF!</definedName>
    <definedName name="BLPH1223" hidden="1">#REF!</definedName>
    <definedName name="BLPH1224" hidden="1">#REF!</definedName>
    <definedName name="BLPH1225" hidden="1">#REF!</definedName>
    <definedName name="BLPH1226" hidden="1">#REF!</definedName>
    <definedName name="BLPH1227" hidden="1">#REF!</definedName>
    <definedName name="BLPH1228" hidden="1">#REF!</definedName>
    <definedName name="BLPH1229" hidden="1">#REF!</definedName>
    <definedName name="BLPH123" hidden="1">#N/A</definedName>
    <definedName name="BLPH1230" hidden="1">#REF!</definedName>
    <definedName name="BLPH1231" hidden="1">#REF!</definedName>
    <definedName name="BLPH1232" hidden="1">#REF!</definedName>
    <definedName name="BLPH1233" hidden="1">#REF!</definedName>
    <definedName name="BLPH1234" hidden="1">#REF!</definedName>
    <definedName name="BLPH1235" hidden="1">#REF!</definedName>
    <definedName name="BLPH1236" hidden="1">#REF!</definedName>
    <definedName name="BLPH1237" hidden="1">#REF!</definedName>
    <definedName name="BLPH1238" hidden="1">#REF!</definedName>
    <definedName name="BLPH1239" hidden="1">#REF!</definedName>
    <definedName name="BLPH124" hidden="1">#N/A</definedName>
    <definedName name="BLPH1240" hidden="1">#REF!</definedName>
    <definedName name="BLPH1241" hidden="1">#REF!</definedName>
    <definedName name="BLPH1242" hidden="1">#REF!</definedName>
    <definedName name="BLPH1243" hidden="1">#REF!</definedName>
    <definedName name="BLPH1244" hidden="1">#REF!</definedName>
    <definedName name="BLPH1245" hidden="1">#REF!</definedName>
    <definedName name="BLPH1246" hidden="1">#REF!</definedName>
    <definedName name="BLPH1247" hidden="1">#REF!</definedName>
    <definedName name="BLPH1248" hidden="1">#REF!</definedName>
    <definedName name="BLPH1249" hidden="1">#REF!</definedName>
    <definedName name="BLPH125" hidden="1">#N/A</definedName>
    <definedName name="BLPH1250" hidden="1">#REF!</definedName>
    <definedName name="BLPH1251" hidden="1">#REF!</definedName>
    <definedName name="BLPH1252" hidden="1">#REF!</definedName>
    <definedName name="BLPH1253" hidden="1">#REF!</definedName>
    <definedName name="BLPH1254" hidden="1">#REF!</definedName>
    <definedName name="BLPH1255" hidden="1">#REF!</definedName>
    <definedName name="BLPH1256" hidden="1">#REF!</definedName>
    <definedName name="BLPH1257" hidden="1">#REF!</definedName>
    <definedName name="BLPH1258" hidden="1">#REF!</definedName>
    <definedName name="BLPH1259" hidden="1">#REF!</definedName>
    <definedName name="BLPH126" hidden="1">#N/A</definedName>
    <definedName name="BLPH1260" hidden="1">#REF!</definedName>
    <definedName name="BLPH1261" hidden="1">#REF!</definedName>
    <definedName name="BLPH1262" hidden="1">#REF!</definedName>
    <definedName name="BLPH1263" hidden="1">#REF!</definedName>
    <definedName name="BLPH1264" hidden="1">#REF!</definedName>
    <definedName name="BLPH1265" hidden="1">#REF!</definedName>
    <definedName name="BLPH1266" hidden="1">#REF!</definedName>
    <definedName name="BLPH1267" hidden="1">#REF!</definedName>
    <definedName name="BLPH1268" hidden="1">#REF!</definedName>
    <definedName name="BLPH1269" hidden="1">#REF!</definedName>
    <definedName name="BLPH127" hidden="1">#N/A</definedName>
    <definedName name="BLPH1270" hidden="1">#REF!</definedName>
    <definedName name="BLPH1271" hidden="1">#REF!</definedName>
    <definedName name="BLPH1272" hidden="1">#REF!</definedName>
    <definedName name="BLPH1273" hidden="1">#REF!</definedName>
    <definedName name="BLPH1274" hidden="1">#REF!</definedName>
    <definedName name="BLPH1275" hidden="1">#REF!</definedName>
    <definedName name="BLPH1276" hidden="1">#REF!</definedName>
    <definedName name="BLPH1277" hidden="1">#REF!</definedName>
    <definedName name="BLPH1278" hidden="1">#REF!</definedName>
    <definedName name="BLPH1279" hidden="1">#REF!</definedName>
    <definedName name="BLPH128" hidden="1">#N/A</definedName>
    <definedName name="BLPH1280" hidden="1">#REF!</definedName>
    <definedName name="BLPH1281" hidden="1">#REF!</definedName>
    <definedName name="BLPH1282" hidden="1">#REF!</definedName>
    <definedName name="BLPH1283" hidden="1">#REF!</definedName>
    <definedName name="BLPH1284" hidden="1">#REF!</definedName>
    <definedName name="BLPH1285" hidden="1">#REF!</definedName>
    <definedName name="BLPH1286" hidden="1">#REF!</definedName>
    <definedName name="BLPH1287" hidden="1">#REF!</definedName>
    <definedName name="BLPH1288" hidden="1">#REF!</definedName>
    <definedName name="BLPH1289" hidden="1">#REF!</definedName>
    <definedName name="BLPH129" hidden="1">#N/A</definedName>
    <definedName name="BLPH1290" hidden="1">#REF!</definedName>
    <definedName name="BLPH1291" hidden="1">#REF!</definedName>
    <definedName name="BLPH1292" hidden="1">#REF!</definedName>
    <definedName name="BLPH1293" hidden="1">#REF!</definedName>
    <definedName name="BLPH1294" hidden="1">#REF!</definedName>
    <definedName name="BLPH1295" hidden="1">#REF!</definedName>
    <definedName name="BLPH1296" hidden="1">#REF!</definedName>
    <definedName name="BLPH1297" hidden="1">#REF!</definedName>
    <definedName name="BLPH1298" hidden="1">#REF!</definedName>
    <definedName name="BLPH1299" hidden="1">#REF!</definedName>
    <definedName name="BLPH13" hidden="1">#REF!</definedName>
    <definedName name="BLPH130" hidden="1">#N/A</definedName>
    <definedName name="BLPH1300" hidden="1">#REF!</definedName>
    <definedName name="BLPH1301" hidden="1">#REF!</definedName>
    <definedName name="BLPH1302" hidden="1">#REF!</definedName>
    <definedName name="BLPH1303" hidden="1">#REF!</definedName>
    <definedName name="BLPH1304" hidden="1">#REF!</definedName>
    <definedName name="BLPH1305" hidden="1">#REF!</definedName>
    <definedName name="BLPH1306" hidden="1">#REF!</definedName>
    <definedName name="BLPH1307" hidden="1">#REF!</definedName>
    <definedName name="BLPH1308" hidden="1">#REF!</definedName>
    <definedName name="BLPH1309" hidden="1">#REF!</definedName>
    <definedName name="BLPH131" hidden="1">#N/A</definedName>
    <definedName name="BLPH1310" hidden="1">#REF!</definedName>
    <definedName name="BLPH1311" hidden="1">#REF!</definedName>
    <definedName name="BLPH1312" hidden="1">#REF!</definedName>
    <definedName name="BLPH1313" hidden="1">#REF!</definedName>
    <definedName name="BLPH1314" hidden="1">#REF!</definedName>
    <definedName name="BLPH1315" hidden="1">#REF!</definedName>
    <definedName name="BLPH1316" hidden="1">#REF!</definedName>
    <definedName name="BLPH1317" hidden="1">#REF!</definedName>
    <definedName name="BLPH1318" hidden="1">#REF!</definedName>
    <definedName name="BLPH1319" hidden="1">#REF!</definedName>
    <definedName name="BLPH132" hidden="1">#N/A</definedName>
    <definedName name="BLPH1320" hidden="1">#REF!</definedName>
    <definedName name="BLPH1321" hidden="1">#REF!</definedName>
    <definedName name="BLPH1322" hidden="1">#REF!</definedName>
    <definedName name="BLPH1323" hidden="1">#REF!</definedName>
    <definedName name="BLPH1324" hidden="1">#REF!</definedName>
    <definedName name="BLPH1325" hidden="1">#REF!</definedName>
    <definedName name="BLPH1326" hidden="1">#REF!</definedName>
    <definedName name="BLPH1327" hidden="1">#REF!</definedName>
    <definedName name="BLPH1328" hidden="1">#REF!</definedName>
    <definedName name="BLPH1329" hidden="1">#REF!</definedName>
    <definedName name="BLPH133" hidden="1">#N/A</definedName>
    <definedName name="BLPH1330" hidden="1">#REF!</definedName>
    <definedName name="BLPH1331" hidden="1">#REF!</definedName>
    <definedName name="BLPH1332" hidden="1">#REF!</definedName>
    <definedName name="BLPH1333" hidden="1">#REF!</definedName>
    <definedName name="BLPH1334" hidden="1">#REF!</definedName>
    <definedName name="BLPH1335" hidden="1">#REF!</definedName>
    <definedName name="BLPH1336" hidden="1">#REF!</definedName>
    <definedName name="BLPH1337" hidden="1">#REF!</definedName>
    <definedName name="BLPH1338" hidden="1">#REF!</definedName>
    <definedName name="BLPH1339" hidden="1">#REF!</definedName>
    <definedName name="BLPH134" hidden="1">#N/A</definedName>
    <definedName name="BLPH1340" hidden="1">#REF!</definedName>
    <definedName name="BLPH1341" hidden="1">#REF!</definedName>
    <definedName name="BLPH1342" hidden="1">#REF!</definedName>
    <definedName name="BLPH1343" hidden="1">#REF!</definedName>
    <definedName name="BLPH1344" hidden="1">#REF!</definedName>
    <definedName name="BLPH1345" hidden="1">#REF!</definedName>
    <definedName name="BLPH1346" hidden="1">#REF!</definedName>
    <definedName name="BLPH1347" hidden="1">#REF!</definedName>
    <definedName name="BLPH1348" hidden="1">#REF!</definedName>
    <definedName name="BLPH1349" hidden="1">#REF!</definedName>
    <definedName name="BLPH135" hidden="1">#N/A</definedName>
    <definedName name="BLPH1350" hidden="1">#REF!</definedName>
    <definedName name="BLPH1351" hidden="1">#REF!</definedName>
    <definedName name="BLPH1352" hidden="1">#REF!</definedName>
    <definedName name="BLPH1353" hidden="1">#REF!</definedName>
    <definedName name="BLPH1354" hidden="1">#REF!</definedName>
    <definedName name="BLPH1355" hidden="1">#REF!</definedName>
    <definedName name="BLPH1356" hidden="1">#REF!</definedName>
    <definedName name="BLPH1357" hidden="1">#REF!</definedName>
    <definedName name="BLPH1358" hidden="1">#REF!</definedName>
    <definedName name="BLPH1359" hidden="1">#REF!</definedName>
    <definedName name="BLPH136" hidden="1">#N/A</definedName>
    <definedName name="BLPH1360" hidden="1">#REF!</definedName>
    <definedName name="BLPH1361" hidden="1">#REF!</definedName>
    <definedName name="BLPH1362" hidden="1">#REF!</definedName>
    <definedName name="BLPH1363" hidden="1">#REF!</definedName>
    <definedName name="BLPH1364" hidden="1">#REF!</definedName>
    <definedName name="BLPH1365" hidden="1">#REF!</definedName>
    <definedName name="BLPH1366" hidden="1">#REF!</definedName>
    <definedName name="BLPH1367" hidden="1">#REF!</definedName>
    <definedName name="BLPH1368" hidden="1">#REF!</definedName>
    <definedName name="BLPH1369" hidden="1">#REF!</definedName>
    <definedName name="BLPH137" hidden="1">#N/A</definedName>
    <definedName name="BLPH1370" hidden="1">#REF!</definedName>
    <definedName name="BLPH1371" hidden="1">#REF!</definedName>
    <definedName name="BLPH1372" hidden="1">#REF!</definedName>
    <definedName name="BLPH1373" hidden="1">#REF!</definedName>
    <definedName name="BLPH1374" hidden="1">#REF!</definedName>
    <definedName name="BLPH1375" hidden="1">#REF!</definedName>
    <definedName name="BLPH1376" hidden="1">#REF!</definedName>
    <definedName name="BLPH1377" hidden="1">#REF!</definedName>
    <definedName name="BLPH1378" hidden="1">#REF!</definedName>
    <definedName name="BLPH1379" hidden="1">#REF!</definedName>
    <definedName name="BLPH138" hidden="1">#N/A</definedName>
    <definedName name="BLPH1380" hidden="1">#REF!</definedName>
    <definedName name="BLPH1381" hidden="1">#REF!</definedName>
    <definedName name="BLPH1382" hidden="1">#REF!</definedName>
    <definedName name="BLPH1383" hidden="1">#REF!</definedName>
    <definedName name="BLPH1384" hidden="1">#REF!</definedName>
    <definedName name="BLPH1385" hidden="1">#REF!</definedName>
    <definedName name="BLPH1386" hidden="1">#REF!</definedName>
    <definedName name="BLPH1387" hidden="1">#REF!</definedName>
    <definedName name="BLPH1388" hidden="1">#REF!</definedName>
    <definedName name="BLPH1389" hidden="1">#REF!</definedName>
    <definedName name="BLPH139" hidden="1">#N/A</definedName>
    <definedName name="BLPH1390" hidden="1">#REF!</definedName>
    <definedName name="BLPH1391" hidden="1">#REF!</definedName>
    <definedName name="BLPH1392" hidden="1">#REF!</definedName>
    <definedName name="BLPH1393" hidden="1">#REF!</definedName>
    <definedName name="BLPH1394" hidden="1">#REF!</definedName>
    <definedName name="BLPH1395" hidden="1">#REF!</definedName>
    <definedName name="BLPH1396" hidden="1">#REF!</definedName>
    <definedName name="BLPH1397" hidden="1">#REF!</definedName>
    <definedName name="BLPH1398" hidden="1">#REF!</definedName>
    <definedName name="BLPH1399" hidden="1">#REF!</definedName>
    <definedName name="BLPH14" hidden="1">#REF!</definedName>
    <definedName name="BLPH140" hidden="1">#N/A</definedName>
    <definedName name="BLPH1400" hidden="1">#REF!</definedName>
    <definedName name="BLPH1401" hidden="1">#REF!</definedName>
    <definedName name="BLPH1402" hidden="1">#REF!</definedName>
    <definedName name="BLPH1403" hidden="1">#REF!</definedName>
    <definedName name="BLPH1404" hidden="1">#REF!</definedName>
    <definedName name="BLPH1405" hidden="1">#REF!</definedName>
    <definedName name="BLPH1406" hidden="1">#REF!</definedName>
    <definedName name="BLPH1407" hidden="1">#REF!</definedName>
    <definedName name="BLPH1408" hidden="1">#REF!</definedName>
    <definedName name="BLPH1409" hidden="1">#REF!</definedName>
    <definedName name="BLPH141" hidden="1">#N/A</definedName>
    <definedName name="BLPH1410" hidden="1">#REF!</definedName>
    <definedName name="BLPH1411" hidden="1">#REF!</definedName>
    <definedName name="BLPH1412" hidden="1">#REF!</definedName>
    <definedName name="BLPH1413" hidden="1">#REF!</definedName>
    <definedName name="BLPH1414" hidden="1">#REF!</definedName>
    <definedName name="BLPH1415" hidden="1">#REF!</definedName>
    <definedName name="BLPH1416" hidden="1">#REF!</definedName>
    <definedName name="BLPH1417" hidden="1">#REF!</definedName>
    <definedName name="BLPH1418" hidden="1">#REF!</definedName>
    <definedName name="BLPH1419" hidden="1">#REF!</definedName>
    <definedName name="BLPH142" hidden="1">#N/A</definedName>
    <definedName name="BLPH1420" hidden="1">#REF!</definedName>
    <definedName name="BLPH1421" hidden="1">#REF!</definedName>
    <definedName name="BLPH1422" hidden="1">#REF!</definedName>
    <definedName name="BLPH1423" hidden="1">#REF!</definedName>
    <definedName name="BLPH1424" hidden="1">#REF!</definedName>
    <definedName name="BLPH1425" hidden="1">#REF!</definedName>
    <definedName name="BLPH1426" hidden="1">#REF!</definedName>
    <definedName name="BLPH1427" hidden="1">#REF!</definedName>
    <definedName name="BLPH1428" hidden="1">#REF!</definedName>
    <definedName name="BLPH1429" hidden="1">#REF!</definedName>
    <definedName name="BLPH143" hidden="1">#N/A</definedName>
    <definedName name="BLPH1430" hidden="1">#REF!</definedName>
    <definedName name="BLPH1431" hidden="1">#REF!</definedName>
    <definedName name="BLPH1434" hidden="1">#REF!</definedName>
    <definedName name="BLPH1435" hidden="1">#REF!</definedName>
    <definedName name="BLPH1436" hidden="1">#REF!</definedName>
    <definedName name="BLPH1437" hidden="1">#REF!</definedName>
    <definedName name="BLPH1438" hidden="1">#REF!</definedName>
    <definedName name="BLPH1439" hidden="1">#REF!</definedName>
    <definedName name="BLPH144" hidden="1">#N/A</definedName>
    <definedName name="BLPH1440" hidden="1">#REF!</definedName>
    <definedName name="BLPH1441" hidden="1">#REF!</definedName>
    <definedName name="BLPH1442" hidden="1">#REF!</definedName>
    <definedName name="BLPH1443" hidden="1">#REF!</definedName>
    <definedName name="BLPH1444" hidden="1">#REF!</definedName>
    <definedName name="BLPH1445" hidden="1">#REF!</definedName>
    <definedName name="BLPH1446" hidden="1">#REF!</definedName>
    <definedName name="BLPH1447" hidden="1">#REF!</definedName>
    <definedName name="BLPH1448" hidden="1">#REF!</definedName>
    <definedName name="BLPH1449" hidden="1">#REF!</definedName>
    <definedName name="BLPH145" hidden="1">#N/A</definedName>
    <definedName name="BLPH1450" hidden="1">#REF!</definedName>
    <definedName name="BLPH1451" hidden="1">#REF!</definedName>
    <definedName name="BLPH1452" hidden="1">#REF!</definedName>
    <definedName name="BLPH1453" hidden="1">#REF!</definedName>
    <definedName name="BLPH1454" hidden="1">#REF!</definedName>
    <definedName name="BLPH1455" hidden="1">#REF!</definedName>
    <definedName name="BLPH1456" hidden="1">#REF!</definedName>
    <definedName name="BLPH1457" hidden="1">#REF!</definedName>
    <definedName name="BLPH1458" hidden="1">#REF!</definedName>
    <definedName name="BLPH1459" hidden="1">#REF!</definedName>
    <definedName name="BLPH146" hidden="1">#N/A</definedName>
    <definedName name="BLPH1460" hidden="1">#REF!</definedName>
    <definedName name="BLPH1461" hidden="1">#REF!</definedName>
    <definedName name="BLPH1462" hidden="1">#REF!</definedName>
    <definedName name="BLPH1463" hidden="1">#REF!</definedName>
    <definedName name="BLPH1464" hidden="1">#REF!</definedName>
    <definedName name="BLPH1465" hidden="1">#REF!</definedName>
    <definedName name="BLPH1466" hidden="1">#REF!</definedName>
    <definedName name="BLPH1467" hidden="1">#REF!</definedName>
    <definedName name="BLPH1468" hidden="1">#REF!</definedName>
    <definedName name="BLPH1469" hidden="1">#REF!</definedName>
    <definedName name="BLPH147" hidden="1">#N/A</definedName>
    <definedName name="BLPH1470" hidden="1">#REF!</definedName>
    <definedName name="BLPH1471" hidden="1">#REF!</definedName>
    <definedName name="BLPH1472" hidden="1">#REF!</definedName>
    <definedName name="BLPH1473" hidden="1">#REF!</definedName>
    <definedName name="BLPH1474" hidden="1">#REF!</definedName>
    <definedName name="BLPH1475" hidden="1">#REF!</definedName>
    <definedName name="BLPH1476" hidden="1">#REF!</definedName>
    <definedName name="BLPH1477" hidden="1">#REF!</definedName>
    <definedName name="BLPH1478" hidden="1">#REF!</definedName>
    <definedName name="BLPH1479" hidden="1">#REF!</definedName>
    <definedName name="BLPH148" hidden="1">#N/A</definedName>
    <definedName name="BLPH1480" hidden="1">#REF!</definedName>
    <definedName name="BLPH1481" hidden="1">#REF!</definedName>
    <definedName name="BLPH1482" hidden="1">#REF!</definedName>
    <definedName name="BLPH1483" hidden="1">#REF!</definedName>
    <definedName name="BLPH1484" hidden="1">#REF!</definedName>
    <definedName name="BLPH1485" hidden="1">#REF!</definedName>
    <definedName name="BLPH1486" hidden="1">#REF!</definedName>
    <definedName name="BLPH1487" hidden="1">#REF!</definedName>
    <definedName name="BLPH1488" hidden="1">#REF!</definedName>
    <definedName name="BLPH1489" hidden="1">#REF!</definedName>
    <definedName name="BLPH149" hidden="1">#N/A</definedName>
    <definedName name="BLPH1490" hidden="1">#REF!</definedName>
    <definedName name="BLPH1491" hidden="1">#REF!</definedName>
    <definedName name="BLPH1492" hidden="1">#REF!</definedName>
    <definedName name="BLPH1493" hidden="1">#REF!</definedName>
    <definedName name="BLPH1494" hidden="1">#REF!</definedName>
    <definedName name="BLPH1495" hidden="1">#REF!</definedName>
    <definedName name="BLPH1496" hidden="1">#REF!</definedName>
    <definedName name="BLPH1497" hidden="1">#REF!</definedName>
    <definedName name="BLPH1498" hidden="1">#REF!</definedName>
    <definedName name="BLPH1499" hidden="1">#REF!</definedName>
    <definedName name="BLPH15" hidden="1">#REF!</definedName>
    <definedName name="BLPH150" hidden="1">#N/A</definedName>
    <definedName name="BLPH1500" hidden="1">#REF!</definedName>
    <definedName name="BLPH1501" hidden="1">#REF!</definedName>
    <definedName name="BLPH1502" hidden="1">#REF!</definedName>
    <definedName name="BLPH1503" hidden="1">#REF!</definedName>
    <definedName name="BLPH1504" hidden="1">#REF!</definedName>
    <definedName name="BLPH1505" hidden="1">#REF!</definedName>
    <definedName name="BLPH1506" hidden="1">#REF!</definedName>
    <definedName name="BLPH1508" hidden="1">#REF!</definedName>
    <definedName name="BLPH1509" hidden="1">#REF!</definedName>
    <definedName name="BLPH151" hidden="1">#N/A</definedName>
    <definedName name="BLPH1510" hidden="1">#REF!</definedName>
    <definedName name="BLPH1511" hidden="1">#REF!</definedName>
    <definedName name="BLPH1512" hidden="1">#REF!</definedName>
    <definedName name="BLPH1513" hidden="1">#REF!</definedName>
    <definedName name="BLPH1514" hidden="1">#REF!</definedName>
    <definedName name="BLPH1515" hidden="1">#REF!</definedName>
    <definedName name="BLPH1516" hidden="1">#REF!</definedName>
    <definedName name="BLPH1517" hidden="1">#REF!</definedName>
    <definedName name="BLPH1518" hidden="1">#REF!</definedName>
    <definedName name="BLPH1519" hidden="1">#REF!</definedName>
    <definedName name="BLPH152" hidden="1">#N/A</definedName>
    <definedName name="BLPH1520" hidden="1">#REF!</definedName>
    <definedName name="BLPH1521" hidden="1">#REF!</definedName>
    <definedName name="BLPH1522" hidden="1">#REF!</definedName>
    <definedName name="BLPH1523" hidden="1">#REF!</definedName>
    <definedName name="BLPH1524" hidden="1">#REF!</definedName>
    <definedName name="BLPH1525" hidden="1">#REF!</definedName>
    <definedName name="BLPH1526" hidden="1">#REF!</definedName>
    <definedName name="BLPH1527" hidden="1">#REF!</definedName>
    <definedName name="BLPH1528" hidden="1">#REF!</definedName>
    <definedName name="BLPH1529" hidden="1">#REF!</definedName>
    <definedName name="BLPH153" hidden="1">#N/A</definedName>
    <definedName name="BLPH1530" hidden="1">#REF!</definedName>
    <definedName name="BLPH1531" hidden="1">#REF!</definedName>
    <definedName name="BLPH1532" hidden="1">#REF!</definedName>
    <definedName name="BLPH1533" hidden="1">#REF!</definedName>
    <definedName name="BLPH1534" hidden="1">#REF!</definedName>
    <definedName name="BLPH1535" hidden="1">#REF!</definedName>
    <definedName name="BLPH1536" hidden="1">#REF!</definedName>
    <definedName name="BLPH1537" hidden="1">#REF!</definedName>
    <definedName name="BLPH1538" hidden="1">#REF!</definedName>
    <definedName name="BLPH1539" hidden="1">#REF!</definedName>
    <definedName name="BLPH154" hidden="1">#N/A</definedName>
    <definedName name="BLPH1540" hidden="1">#REF!</definedName>
    <definedName name="BLPH1541" hidden="1">#REF!</definedName>
    <definedName name="BLPH1542" hidden="1">#REF!</definedName>
    <definedName name="BLPH1543" hidden="1">#REF!</definedName>
    <definedName name="BLPH1544" hidden="1">#REF!</definedName>
    <definedName name="BLPH1545" hidden="1">#REF!</definedName>
    <definedName name="BLPH1546" hidden="1">#REF!</definedName>
    <definedName name="BLPH1547" hidden="1">#REF!</definedName>
    <definedName name="BLPH1548" hidden="1">#REF!</definedName>
    <definedName name="BLPH1549" hidden="1">#REF!</definedName>
    <definedName name="BLPH155" hidden="1">#N/A</definedName>
    <definedName name="BLPH1550" hidden="1">#REF!</definedName>
    <definedName name="BLPH1551" hidden="1">#REF!</definedName>
    <definedName name="BLPH1552" hidden="1">#REF!</definedName>
    <definedName name="BLPH1553" hidden="1">#REF!</definedName>
    <definedName name="BLPH1554" hidden="1">#REF!</definedName>
    <definedName name="BLPH1555" hidden="1">#REF!</definedName>
    <definedName name="BLPH1556" hidden="1">#REF!</definedName>
    <definedName name="BLPH1557" hidden="1">#REF!</definedName>
    <definedName name="BLPH1558" hidden="1">#REF!</definedName>
    <definedName name="BLPH1559" hidden="1">#REF!</definedName>
    <definedName name="BLPH156" hidden="1">#N/A</definedName>
    <definedName name="BLPH1560" hidden="1">#REF!</definedName>
    <definedName name="BLPH1561" hidden="1">#REF!</definedName>
    <definedName name="BLPH1562" hidden="1">#REF!</definedName>
    <definedName name="BLPH1563" hidden="1">#REF!</definedName>
    <definedName name="BLPH1564" hidden="1">#REF!</definedName>
    <definedName name="BLPH1565" hidden="1">#REF!</definedName>
    <definedName name="BLPH1566" hidden="1">#REF!</definedName>
    <definedName name="BLPH1567" hidden="1">#REF!</definedName>
    <definedName name="BLPH1568" hidden="1">#REF!</definedName>
    <definedName name="BLPH1569" hidden="1">#REF!</definedName>
    <definedName name="BLPH157" hidden="1">#N/A</definedName>
    <definedName name="BLPH1570" hidden="1">#REF!</definedName>
    <definedName name="BLPH1571" hidden="1">#REF!</definedName>
    <definedName name="BLPH1572" hidden="1">#REF!</definedName>
    <definedName name="BLPH1573" hidden="1">#REF!</definedName>
    <definedName name="BLPH1574" hidden="1">#REF!</definedName>
    <definedName name="BLPH1575" hidden="1">#REF!</definedName>
    <definedName name="BLPH158" hidden="1">#N/A</definedName>
    <definedName name="BLPH159" hidden="1">#N/A</definedName>
    <definedName name="BLPH16" hidden="1">#REF!</definedName>
    <definedName name="BLPH160" hidden="1">#N/A</definedName>
    <definedName name="BLPH161" hidden="1">#N/A</definedName>
    <definedName name="BLPH162" hidden="1">#N/A</definedName>
    <definedName name="BLPH163" hidden="1">#N/A</definedName>
    <definedName name="BLPH164" hidden="1">#N/A</definedName>
    <definedName name="BLPH165" hidden="1">#N/A</definedName>
    <definedName name="BLPH166" hidden="1">#N/A</definedName>
    <definedName name="BLPH167" hidden="1">#N/A</definedName>
    <definedName name="BLPH168" hidden="1">#N/A</definedName>
    <definedName name="BLPH169" hidden="1">#N/A</definedName>
    <definedName name="BLPH17" hidden="1">#REF!</definedName>
    <definedName name="BLPH170" hidden="1">#N/A</definedName>
    <definedName name="BLPH171" hidden="1">#N/A</definedName>
    <definedName name="BLPH172" hidden="1">#N/A</definedName>
    <definedName name="BLPH173" hidden="1">#N/A</definedName>
    <definedName name="BLPH174" hidden="1">#N/A</definedName>
    <definedName name="BLPH175" hidden="1">#N/A</definedName>
    <definedName name="BLPH176" hidden="1">#N/A</definedName>
    <definedName name="BLPH177" hidden="1">#N/A</definedName>
    <definedName name="BLPH178" hidden="1">#N/A</definedName>
    <definedName name="BLPH179" hidden="1">#N/A</definedName>
    <definedName name="BLPH18" hidden="1">#REF!</definedName>
    <definedName name="BLPH180" hidden="1">#N/A</definedName>
    <definedName name="BLPH181" hidden="1">#N/A</definedName>
    <definedName name="BLPH182" hidden="1">#N/A</definedName>
    <definedName name="BLPH183" hidden="1">#N/A</definedName>
    <definedName name="BLPH184" hidden="1">#N/A</definedName>
    <definedName name="BLPH185" hidden="1">#N/A</definedName>
    <definedName name="BLPH186" hidden="1">#N/A</definedName>
    <definedName name="BLPH187" hidden="1">#N/A</definedName>
    <definedName name="BLPH188" hidden="1">#N/A</definedName>
    <definedName name="BLPH189" hidden="1">#N/A</definedName>
    <definedName name="BLPH19" hidden="1">#REF!</definedName>
    <definedName name="BLPH190" hidden="1">#N/A</definedName>
    <definedName name="BLPH191" hidden="1">#N/A</definedName>
    <definedName name="BLPH192" hidden="1">#N/A</definedName>
    <definedName name="BLPH193" hidden="1">#N/A</definedName>
    <definedName name="BLPH194" hidden="1">#N/A</definedName>
    <definedName name="BLPH195" hidden="1">#N/A</definedName>
    <definedName name="BLPH196" hidden="1">#N/A</definedName>
    <definedName name="BLPH197" hidden="1">#N/A</definedName>
    <definedName name="BLPH198" hidden="1">#N/A</definedName>
    <definedName name="BLPH199" hidden="1">#N/A</definedName>
    <definedName name="BLPH2" hidden="1">#REF!</definedName>
    <definedName name="BLPH20" hidden="1">#REF!</definedName>
    <definedName name="BLPH200" hidden="1">#N/A</definedName>
    <definedName name="BLPH201" hidden="1">#N/A</definedName>
    <definedName name="BLPH202" hidden="1">#N/A</definedName>
    <definedName name="BLPH203" hidden="1">#N/A</definedName>
    <definedName name="BLPH204" hidden="1">#N/A</definedName>
    <definedName name="BLPH205" hidden="1">#N/A</definedName>
    <definedName name="BLPH206" hidden="1">#N/A</definedName>
    <definedName name="BLPH207" hidden="1">#N/A</definedName>
    <definedName name="BLPH208" hidden="1">#N/A</definedName>
    <definedName name="BLPH209" hidden="1">#N/A</definedName>
    <definedName name="BLPH21" hidden="1">#REF!</definedName>
    <definedName name="BLPH210" hidden="1">#N/A</definedName>
    <definedName name="BLPH211" hidden="1">#N/A</definedName>
    <definedName name="BLPH212" hidden="1">#N/A</definedName>
    <definedName name="BLPH213" hidden="1">#N/A</definedName>
    <definedName name="BLPH214" hidden="1">#N/A</definedName>
    <definedName name="BLPH215" hidden="1">#N/A</definedName>
    <definedName name="BLPH216" hidden="1">#N/A</definedName>
    <definedName name="BLPH217" hidden="1">#N/A</definedName>
    <definedName name="BLPH218" hidden="1">#N/A</definedName>
    <definedName name="BLPH219" hidden="1">#N/A</definedName>
    <definedName name="BLPH22" hidden="1">#REF!</definedName>
    <definedName name="BLPH220" hidden="1">#N/A</definedName>
    <definedName name="BLPH221" hidden="1">#N/A</definedName>
    <definedName name="BLPH222" hidden="1">#N/A</definedName>
    <definedName name="BLPH223" hidden="1">#N/A</definedName>
    <definedName name="BLPH224" hidden="1">#N/A</definedName>
    <definedName name="BLPH225" hidden="1">#N/A</definedName>
    <definedName name="BLPH226" hidden="1">#N/A</definedName>
    <definedName name="BLPH227" hidden="1">#N/A</definedName>
    <definedName name="BLPH228" hidden="1">#N/A</definedName>
    <definedName name="BLPH229" hidden="1">#N/A</definedName>
    <definedName name="BLPH23" hidden="1">#REF!</definedName>
    <definedName name="BLPH230" hidden="1">#N/A</definedName>
    <definedName name="BLPH231" hidden="1">#N/A</definedName>
    <definedName name="BLPH232" hidden="1">#N/A</definedName>
    <definedName name="BLPH233" hidden="1">#N/A</definedName>
    <definedName name="BLPH234" hidden="1">#N/A</definedName>
    <definedName name="BLPH235" hidden="1">#N/A</definedName>
    <definedName name="BLPH236" hidden="1">#N/A</definedName>
    <definedName name="BLPH237" hidden="1">#N/A</definedName>
    <definedName name="BLPH238" hidden="1">#N/A</definedName>
    <definedName name="BLPH239" hidden="1">#N/A</definedName>
    <definedName name="BLPH24" hidden="1">#N/A</definedName>
    <definedName name="BLPH240" hidden="1">#N/A</definedName>
    <definedName name="BLPH241" hidden="1">#N/A</definedName>
    <definedName name="BLPH242" hidden="1">#N/A</definedName>
    <definedName name="BLPH243" hidden="1">#N/A</definedName>
    <definedName name="BLPH244" hidden="1">#N/A</definedName>
    <definedName name="BLPH245" hidden="1">#N/A</definedName>
    <definedName name="BLPH246" hidden="1">#N/A</definedName>
    <definedName name="BLPH247" hidden="1">#N/A</definedName>
    <definedName name="BLPH248" hidden="1">#N/A</definedName>
    <definedName name="BLPH249" hidden="1">#N/A</definedName>
    <definedName name="BLPH25" hidden="1">#N/A</definedName>
    <definedName name="BLPH250" hidden="1">#N/A</definedName>
    <definedName name="BLPH251" hidden="1">#N/A</definedName>
    <definedName name="BLPH252" hidden="1">#N/A</definedName>
    <definedName name="BLPH253" hidden="1">#N/A</definedName>
    <definedName name="BLPH254" hidden="1">#N/A</definedName>
    <definedName name="BLPH255" hidden="1">#N/A</definedName>
    <definedName name="BLPH256" hidden="1">#N/A</definedName>
    <definedName name="BLPH257" hidden="1">#N/A</definedName>
    <definedName name="BLPH258" hidden="1">#N/A</definedName>
    <definedName name="BLPH259" hidden="1">#N/A</definedName>
    <definedName name="BLPH26" hidden="1">#N/A</definedName>
    <definedName name="BLPH260" hidden="1">#N/A</definedName>
    <definedName name="BLPH261" hidden="1">#N/A</definedName>
    <definedName name="BLPH262" hidden="1">#N/A</definedName>
    <definedName name="BLPH263" hidden="1">#N/A</definedName>
    <definedName name="BLPH264" hidden="1">#N/A</definedName>
    <definedName name="BLPH265" hidden="1">#N/A</definedName>
    <definedName name="BLPH266" hidden="1">#N/A</definedName>
    <definedName name="BLPH267" hidden="1">#N/A</definedName>
    <definedName name="BLPH268" hidden="1">#N/A</definedName>
    <definedName name="BLPH269" hidden="1">#N/A</definedName>
    <definedName name="BLPH27" hidden="1">#N/A</definedName>
    <definedName name="BLPH270" hidden="1">#N/A</definedName>
    <definedName name="BLPH271" hidden="1">#N/A</definedName>
    <definedName name="BLPH272" hidden="1">#N/A</definedName>
    <definedName name="BLPH273" hidden="1">#N/A</definedName>
    <definedName name="BLPH274" hidden="1">#N/A</definedName>
    <definedName name="BLPH275" hidden="1">#N/A</definedName>
    <definedName name="BLPH276" hidden="1">#N/A</definedName>
    <definedName name="BLPH277" hidden="1">#N/A</definedName>
    <definedName name="BLPH278" hidden="1">#N/A</definedName>
    <definedName name="BLPH279" hidden="1">#N/A</definedName>
    <definedName name="BLPH28" hidden="1">#N/A</definedName>
    <definedName name="BLPH280" hidden="1">#N/A</definedName>
    <definedName name="BLPH281" hidden="1">#N/A</definedName>
    <definedName name="BLPH282" hidden="1">#N/A</definedName>
    <definedName name="BLPH283" hidden="1">#N/A</definedName>
    <definedName name="BLPH284" hidden="1">#N/A</definedName>
    <definedName name="BLPH285" hidden="1">#N/A</definedName>
    <definedName name="BLPH286" hidden="1">#N/A</definedName>
    <definedName name="BLPH287" hidden="1">#N/A</definedName>
    <definedName name="BLPH288" hidden="1">#N/A</definedName>
    <definedName name="BLPH289" hidden="1">#N/A</definedName>
    <definedName name="BLPH29" hidden="1">#N/A</definedName>
    <definedName name="BLPH290" hidden="1">#N/A</definedName>
    <definedName name="BLPH291" hidden="1">#N/A</definedName>
    <definedName name="BLPH292" hidden="1">#N/A</definedName>
    <definedName name="BLPH293" hidden="1">#N/A</definedName>
    <definedName name="BLPH294" hidden="1">#N/A</definedName>
    <definedName name="BLPH295" hidden="1">#N/A</definedName>
    <definedName name="BLPH296" hidden="1">#N/A</definedName>
    <definedName name="BLPH297" hidden="1">#N/A</definedName>
    <definedName name="BLPH298" hidden="1">#N/A</definedName>
    <definedName name="BLPH299" hidden="1">#N/A</definedName>
    <definedName name="BLPH3" hidden="1">#REF!</definedName>
    <definedName name="BLPH30" hidden="1">#N/A</definedName>
    <definedName name="BLPH300" hidden="1">#N/A</definedName>
    <definedName name="BLPH301" hidden="1">#N/A</definedName>
    <definedName name="BLPH302" hidden="1">#N/A</definedName>
    <definedName name="BLPH303" hidden="1">#N/A</definedName>
    <definedName name="BLPH304" hidden="1">#N/A</definedName>
    <definedName name="BLPH305" hidden="1">#N/A</definedName>
    <definedName name="BLPH306" hidden="1">#N/A</definedName>
    <definedName name="BLPH307" hidden="1">#N/A</definedName>
    <definedName name="BLPH308" hidden="1">#N/A</definedName>
    <definedName name="BLPH309" hidden="1">#N/A</definedName>
    <definedName name="BLPH31" hidden="1">#N/A</definedName>
    <definedName name="BLPH310" hidden="1">#N/A</definedName>
    <definedName name="BLPH311" hidden="1">#N/A</definedName>
    <definedName name="BLPH312" hidden="1">#N/A</definedName>
    <definedName name="BLPH313" hidden="1">#N/A</definedName>
    <definedName name="BLPH314" hidden="1">#N/A</definedName>
    <definedName name="BLPH315" hidden="1">#N/A</definedName>
    <definedName name="BLPH316" hidden="1">#N/A</definedName>
    <definedName name="BLPH317" hidden="1">#N/A</definedName>
    <definedName name="BLPH318" hidden="1">#N/A</definedName>
    <definedName name="BLPH319" hidden="1">#N/A</definedName>
    <definedName name="BLPH32" hidden="1">#N/A</definedName>
    <definedName name="BLPH320" hidden="1">#N/A</definedName>
    <definedName name="BLPH321" hidden="1">#N/A</definedName>
    <definedName name="BLPH322" hidden="1">#N/A</definedName>
    <definedName name="BLPH323" hidden="1">#N/A</definedName>
    <definedName name="BLPH324" hidden="1">#N/A</definedName>
    <definedName name="BLPH325" hidden="1">#N/A</definedName>
    <definedName name="BLPH326" hidden="1">#N/A</definedName>
    <definedName name="BLPH327" hidden="1">#N/A</definedName>
    <definedName name="BLPH328" hidden="1">#N/A</definedName>
    <definedName name="BLPH329" hidden="1">#N/A</definedName>
    <definedName name="BLPH33" hidden="1">#N/A</definedName>
    <definedName name="BLPH330" hidden="1">#N/A</definedName>
    <definedName name="BLPH331" hidden="1">#N/A</definedName>
    <definedName name="BLPH332" hidden="1">#N/A</definedName>
    <definedName name="BLPH333" hidden="1">#N/A</definedName>
    <definedName name="BLPH334" hidden="1">#N/A</definedName>
    <definedName name="BLPH335" hidden="1">#N/A</definedName>
    <definedName name="BLPH336" hidden="1">#N/A</definedName>
    <definedName name="BLPH337" hidden="1">#N/A</definedName>
    <definedName name="BLPH338" hidden="1">#N/A</definedName>
    <definedName name="BLPH339" hidden="1">#N/A</definedName>
    <definedName name="BLPH34" hidden="1">#N/A</definedName>
    <definedName name="BLPH340" hidden="1">#N/A</definedName>
    <definedName name="BLPH341" hidden="1">#N/A</definedName>
    <definedName name="BLPH342" hidden="1">#N/A</definedName>
    <definedName name="BLPH343" hidden="1">#N/A</definedName>
    <definedName name="BLPH344" hidden="1">#N/A</definedName>
    <definedName name="BLPH345" hidden="1">#N/A</definedName>
    <definedName name="BLPH346" hidden="1">#N/A</definedName>
    <definedName name="BLPH347" hidden="1">#N/A</definedName>
    <definedName name="BLPH348" hidden="1">#N/A</definedName>
    <definedName name="BLPH349" hidden="1">#N/A</definedName>
    <definedName name="BLPH35" hidden="1">#N/A</definedName>
    <definedName name="BLPH350" hidden="1">#N/A</definedName>
    <definedName name="BLPH351" hidden="1">#N/A</definedName>
    <definedName name="BLPH352" hidden="1">#N/A</definedName>
    <definedName name="BLPH353" hidden="1">#N/A</definedName>
    <definedName name="BLPH354" hidden="1">#N/A</definedName>
    <definedName name="BLPH355" hidden="1">#N/A</definedName>
    <definedName name="BLPH356" hidden="1">#N/A</definedName>
    <definedName name="BLPH357" hidden="1">#N/A</definedName>
    <definedName name="BLPH358" hidden="1">#N/A</definedName>
    <definedName name="BLPH359" hidden="1">#N/A</definedName>
    <definedName name="BLPH36" hidden="1">#N/A</definedName>
    <definedName name="BLPH360" hidden="1">#N/A</definedName>
    <definedName name="BLPH361" hidden="1">#N/A</definedName>
    <definedName name="BLPH362" hidden="1">#N/A</definedName>
    <definedName name="BLPH363" hidden="1">#N/A</definedName>
    <definedName name="BLPH364" hidden="1">#N/A</definedName>
    <definedName name="BLPH365" hidden="1">#N/A</definedName>
    <definedName name="BLPH366" hidden="1">#N/A</definedName>
    <definedName name="BLPH367" hidden="1">#N/A</definedName>
    <definedName name="BLPH368" hidden="1">#N/A</definedName>
    <definedName name="BLPH369" hidden="1">#N/A</definedName>
    <definedName name="BLPH37" hidden="1">#N/A</definedName>
    <definedName name="BLPH370" hidden="1">#N/A</definedName>
    <definedName name="BLPH371" hidden="1">#N/A</definedName>
    <definedName name="BLPH372" hidden="1">#N/A</definedName>
    <definedName name="BLPH373" hidden="1">#N/A</definedName>
    <definedName name="BLPH374" hidden="1">#N/A</definedName>
    <definedName name="BLPH375" hidden="1">#N/A</definedName>
    <definedName name="BLPH376" hidden="1">#N/A</definedName>
    <definedName name="BLPH377" hidden="1">#N/A</definedName>
    <definedName name="BLPH378" hidden="1">#N/A</definedName>
    <definedName name="BLPH379" hidden="1">#N/A</definedName>
    <definedName name="BLPH38" hidden="1">#N/A</definedName>
    <definedName name="BLPH380" hidden="1">#N/A</definedName>
    <definedName name="BLPH381" hidden="1">#N/A</definedName>
    <definedName name="BLPH382" hidden="1">#N/A</definedName>
    <definedName name="BLPH383" hidden="1">#N/A</definedName>
    <definedName name="BLPH384" hidden="1">#N/A</definedName>
    <definedName name="BLPH385" hidden="1">#N/A</definedName>
    <definedName name="BLPH386" hidden="1">#N/A</definedName>
    <definedName name="BLPH387" hidden="1">#N/A</definedName>
    <definedName name="BLPH388" hidden="1">#N/A</definedName>
    <definedName name="BLPH389" hidden="1">#N/A</definedName>
    <definedName name="BLPH39" hidden="1">#N/A</definedName>
    <definedName name="BLPH390" hidden="1">#N/A</definedName>
    <definedName name="BLPH391" hidden="1">#N/A</definedName>
    <definedName name="BLPH392" hidden="1">#N/A</definedName>
    <definedName name="BLPH393" hidden="1">#N/A</definedName>
    <definedName name="BLPH394" hidden="1">#N/A</definedName>
    <definedName name="BLPH395" hidden="1">#N/A</definedName>
    <definedName name="BLPH396" hidden="1">#N/A</definedName>
    <definedName name="BLPH397" hidden="1">#N/A</definedName>
    <definedName name="BLPH398" hidden="1">#N/A</definedName>
    <definedName name="BLPH399" hidden="1">#N/A</definedName>
    <definedName name="BLPH4" hidden="1">#REF!</definedName>
    <definedName name="BLPH40" hidden="1">#N/A</definedName>
    <definedName name="BLPH400" hidden="1">#N/A</definedName>
    <definedName name="BLPH401" hidden="1">#N/A</definedName>
    <definedName name="BLPH402" hidden="1">#N/A</definedName>
    <definedName name="BLPH403" hidden="1">#N/A</definedName>
    <definedName name="BLPH404" hidden="1">#N/A</definedName>
    <definedName name="BLPH405" hidden="1">#N/A</definedName>
    <definedName name="BLPH406" hidden="1">#N/A</definedName>
    <definedName name="BLPH407" hidden="1">#N/A</definedName>
    <definedName name="BLPH408" hidden="1">#N/A</definedName>
    <definedName name="BLPH409" hidden="1">#N/A</definedName>
    <definedName name="BLPH41" hidden="1">#N/A</definedName>
    <definedName name="BLPH410" hidden="1">#N/A</definedName>
    <definedName name="BLPH411" hidden="1">#N/A</definedName>
    <definedName name="BLPH412" hidden="1">#N/A</definedName>
    <definedName name="BLPH413" hidden="1">#N/A</definedName>
    <definedName name="BLPH414" hidden="1">#N/A</definedName>
    <definedName name="BLPH415" hidden="1">#N/A</definedName>
    <definedName name="BLPH416" hidden="1">#N/A</definedName>
    <definedName name="BLPH417" hidden="1">#N/A</definedName>
    <definedName name="BLPH418" hidden="1">#N/A</definedName>
    <definedName name="BLPH419" hidden="1">#N/A</definedName>
    <definedName name="BLPH42" hidden="1">#N/A</definedName>
    <definedName name="BLPH420" hidden="1">#N/A</definedName>
    <definedName name="BLPH421" hidden="1">#N/A</definedName>
    <definedName name="BLPH422" hidden="1">#N/A</definedName>
    <definedName name="BLPH423" hidden="1">#N/A</definedName>
    <definedName name="BLPH424" hidden="1">#N/A</definedName>
    <definedName name="BLPH425" hidden="1">#N/A</definedName>
    <definedName name="BLPH426" hidden="1">#N/A</definedName>
    <definedName name="BLPH427" hidden="1">#N/A</definedName>
    <definedName name="BLPH428" hidden="1">#N/A</definedName>
    <definedName name="BLPH429" hidden="1">#N/A</definedName>
    <definedName name="BLPH43" hidden="1">#N/A</definedName>
    <definedName name="BLPH430" hidden="1">#N/A</definedName>
    <definedName name="BLPH431" hidden="1">#N/A</definedName>
    <definedName name="BLPH432" hidden="1">#N/A</definedName>
    <definedName name="BLPH433" hidden="1">#N/A</definedName>
    <definedName name="BLPH434" hidden="1">#N/A</definedName>
    <definedName name="BLPH435" hidden="1">#N/A</definedName>
    <definedName name="BLPH436" hidden="1">#N/A</definedName>
    <definedName name="BLPH437" hidden="1">#N/A</definedName>
    <definedName name="BLPH438" hidden="1">#N/A</definedName>
    <definedName name="BLPH439" hidden="1">#N/A</definedName>
    <definedName name="BLPH44" hidden="1">#N/A</definedName>
    <definedName name="BLPH440" hidden="1">#N/A</definedName>
    <definedName name="BLPH441" hidden="1">#N/A</definedName>
    <definedName name="BLPH442" hidden="1">#N/A</definedName>
    <definedName name="BLPH443" hidden="1">#N/A</definedName>
    <definedName name="BLPH444" hidden="1">#N/A</definedName>
    <definedName name="BLPH445" hidden="1">#N/A</definedName>
    <definedName name="BLPH446" hidden="1">#N/A</definedName>
    <definedName name="BLPH447" hidden="1">#N/A</definedName>
    <definedName name="BLPH448" hidden="1">#N/A</definedName>
    <definedName name="BLPH449" hidden="1">#N/A</definedName>
    <definedName name="BLPH45" hidden="1">#N/A</definedName>
    <definedName name="BLPH450" hidden="1">#N/A</definedName>
    <definedName name="BLPH451" hidden="1">#N/A</definedName>
    <definedName name="BLPH452" hidden="1">#N/A</definedName>
    <definedName name="BLPH453" hidden="1">#N/A</definedName>
    <definedName name="BLPH454" hidden="1">#N/A</definedName>
    <definedName name="BLPH455" hidden="1">#N/A</definedName>
    <definedName name="BLPH456" hidden="1">#N/A</definedName>
    <definedName name="BLPH457" hidden="1">#N/A</definedName>
    <definedName name="BLPH458" hidden="1">#N/A</definedName>
    <definedName name="BLPH459" hidden="1">#N/A</definedName>
    <definedName name="BLPH46" hidden="1">#N/A</definedName>
    <definedName name="BLPH460" hidden="1">#N/A</definedName>
    <definedName name="BLPH461" hidden="1">#N/A</definedName>
    <definedName name="BLPH462" hidden="1">#N/A</definedName>
    <definedName name="BLPH463" hidden="1">#N/A</definedName>
    <definedName name="BLPH464" hidden="1">#N/A</definedName>
    <definedName name="BLPH465" hidden="1">#N/A</definedName>
    <definedName name="BLPH466" hidden="1">#N/A</definedName>
    <definedName name="BLPH467" hidden="1">#N/A</definedName>
    <definedName name="BLPH468" hidden="1">#N/A</definedName>
    <definedName name="BLPH469" hidden="1">#N/A</definedName>
    <definedName name="BLPH47" hidden="1">#N/A</definedName>
    <definedName name="BLPH470" hidden="1">#N/A</definedName>
    <definedName name="BLPH471" hidden="1">#N/A</definedName>
    <definedName name="BLPH472" hidden="1">#N/A</definedName>
    <definedName name="BLPH473" hidden="1">#N/A</definedName>
    <definedName name="BLPH474" hidden="1">#N/A</definedName>
    <definedName name="BLPH475" hidden="1">#N/A</definedName>
    <definedName name="BLPH476" hidden="1">#N/A</definedName>
    <definedName name="BLPH477" hidden="1">#N/A</definedName>
    <definedName name="BLPH478" hidden="1">#N/A</definedName>
    <definedName name="BLPH479" hidden="1">#N/A</definedName>
    <definedName name="BLPH48" hidden="1">#N/A</definedName>
    <definedName name="BLPH480" hidden="1">#N/A</definedName>
    <definedName name="BLPH481" hidden="1">#N/A</definedName>
    <definedName name="BLPH482" hidden="1">#N/A</definedName>
    <definedName name="BLPH483" hidden="1">#N/A</definedName>
    <definedName name="BLPH484" hidden="1">#N/A</definedName>
    <definedName name="BLPH485" hidden="1">#N/A</definedName>
    <definedName name="BLPH486" hidden="1">#N/A</definedName>
    <definedName name="BLPH487" hidden="1">#N/A</definedName>
    <definedName name="BLPH488" hidden="1">#N/A</definedName>
    <definedName name="BLPH489" hidden="1">#N/A</definedName>
    <definedName name="BLPH49" hidden="1">#N/A</definedName>
    <definedName name="BLPH490" hidden="1">#N/A</definedName>
    <definedName name="BLPH491" hidden="1">#N/A</definedName>
    <definedName name="BLPH492" hidden="1">#N/A</definedName>
    <definedName name="BLPH493" hidden="1">#N/A</definedName>
    <definedName name="BLPH494" hidden="1">#N/A</definedName>
    <definedName name="BLPH495" hidden="1">#N/A</definedName>
    <definedName name="BLPH496" hidden="1">#N/A</definedName>
    <definedName name="BLPH497" hidden="1">#N/A</definedName>
    <definedName name="BLPH498" hidden="1">#N/A</definedName>
    <definedName name="BLPH499" hidden="1">#N/A</definedName>
    <definedName name="BLPH5" hidden="1">#REF!</definedName>
    <definedName name="BLPH50" hidden="1">#N/A</definedName>
    <definedName name="BLPH500" hidden="1">#N/A</definedName>
    <definedName name="BLPH501" hidden="1">#N/A</definedName>
    <definedName name="BLPH502" hidden="1">#N/A</definedName>
    <definedName name="BLPH503" hidden="1">#N/A</definedName>
    <definedName name="BLPH504" hidden="1">#N/A</definedName>
    <definedName name="BLPH505" hidden="1">#N/A</definedName>
    <definedName name="BLPH506" hidden="1">#N/A</definedName>
    <definedName name="BLPH507" hidden="1">#N/A</definedName>
    <definedName name="BLPH508" hidden="1">#N/A</definedName>
    <definedName name="BLPH509" hidden="1">#N/A</definedName>
    <definedName name="BLPH51" hidden="1">#N/A</definedName>
    <definedName name="BLPH510" hidden="1">#N/A</definedName>
    <definedName name="BLPH511" hidden="1">#N/A</definedName>
    <definedName name="BLPH512" hidden="1">#N/A</definedName>
    <definedName name="BLPH513" hidden="1">#N/A</definedName>
    <definedName name="BLPH514" hidden="1">#N/A</definedName>
    <definedName name="BLPH515" hidden="1">#N/A</definedName>
    <definedName name="BLPH516" hidden="1">#N/A</definedName>
    <definedName name="BLPH517" hidden="1">#N/A</definedName>
    <definedName name="BLPH518" hidden="1">#N/A</definedName>
    <definedName name="BLPH519" hidden="1">#N/A</definedName>
    <definedName name="BLPH52" hidden="1">#N/A</definedName>
    <definedName name="BLPH520" hidden="1">#N/A</definedName>
    <definedName name="BLPH521" hidden="1">#N/A</definedName>
    <definedName name="BLPH522" hidden="1">#N/A</definedName>
    <definedName name="BLPH523" hidden="1">#N/A</definedName>
    <definedName name="BLPH524" hidden="1">#N/A</definedName>
    <definedName name="BLPH525" hidden="1">#N/A</definedName>
    <definedName name="BLPH526" hidden="1">#N/A</definedName>
    <definedName name="BLPH527" hidden="1">#N/A</definedName>
    <definedName name="BLPH528" hidden="1">#N/A</definedName>
    <definedName name="BLPH529" hidden="1">#N/A</definedName>
    <definedName name="BLPH53" hidden="1">#N/A</definedName>
    <definedName name="BLPH530" hidden="1">#N/A</definedName>
    <definedName name="BLPH531" hidden="1">#N/A</definedName>
    <definedName name="BLPH532" hidden="1">#N/A</definedName>
    <definedName name="BLPH533" hidden="1">#N/A</definedName>
    <definedName name="BLPH534" hidden="1">#N/A</definedName>
    <definedName name="BLPH535" hidden="1">#N/A</definedName>
    <definedName name="BLPH536" hidden="1">#N/A</definedName>
    <definedName name="BLPH537" hidden="1">#N/A</definedName>
    <definedName name="BLPH538" hidden="1">#N/A</definedName>
    <definedName name="BLPH539" hidden="1">#N/A</definedName>
    <definedName name="BLPH54" hidden="1">#N/A</definedName>
    <definedName name="BLPH540" hidden="1">#N/A</definedName>
    <definedName name="BLPH541" hidden="1">#N/A</definedName>
    <definedName name="BLPH542" hidden="1">#N/A</definedName>
    <definedName name="BLPH543" hidden="1">#N/A</definedName>
    <definedName name="BLPH544" hidden="1">#N/A</definedName>
    <definedName name="BLPH545" hidden="1">#N/A</definedName>
    <definedName name="BLPH546" hidden="1">#N/A</definedName>
    <definedName name="BLPH547" hidden="1">#N/A</definedName>
    <definedName name="BLPH548" hidden="1">#N/A</definedName>
    <definedName name="BLPH549" hidden="1">#N/A</definedName>
    <definedName name="BLPH55" hidden="1">#N/A</definedName>
    <definedName name="BLPH550" hidden="1">#N/A</definedName>
    <definedName name="BLPH551" hidden="1">#N/A</definedName>
    <definedName name="BLPH552" hidden="1">#N/A</definedName>
    <definedName name="BLPH553" hidden="1">#N/A</definedName>
    <definedName name="BLPH554" hidden="1">#N/A</definedName>
    <definedName name="BLPH555" hidden="1">#N/A</definedName>
    <definedName name="BLPH556" hidden="1">#N/A</definedName>
    <definedName name="BLPH557" hidden="1">#N/A</definedName>
    <definedName name="BLPH558" hidden="1">#N/A</definedName>
    <definedName name="BLPH559" hidden="1">#N/A</definedName>
    <definedName name="BLPH56" hidden="1">#N/A</definedName>
    <definedName name="BLPH560" hidden="1">#N/A</definedName>
    <definedName name="BLPH561" hidden="1">#N/A</definedName>
    <definedName name="BLPH562" hidden="1">#N/A</definedName>
    <definedName name="BLPH563" hidden="1">#N/A</definedName>
    <definedName name="BLPH564" hidden="1">#N/A</definedName>
    <definedName name="BLPH565" hidden="1">#N/A</definedName>
    <definedName name="BLPH566" hidden="1">#N/A</definedName>
    <definedName name="BLPH567" hidden="1">#N/A</definedName>
    <definedName name="BLPH568" hidden="1">#N/A</definedName>
    <definedName name="BLPH569" hidden="1">#N/A</definedName>
    <definedName name="BLPH57" hidden="1">#N/A</definedName>
    <definedName name="BLPH570" hidden="1">#N/A</definedName>
    <definedName name="BLPH571" hidden="1">#N/A</definedName>
    <definedName name="BLPH572" hidden="1">#N/A</definedName>
    <definedName name="BLPH573" hidden="1">#N/A</definedName>
    <definedName name="BLPH574" hidden="1">#N/A</definedName>
    <definedName name="BLPH575" hidden="1">#N/A</definedName>
    <definedName name="BLPH576" hidden="1">#N/A</definedName>
    <definedName name="BLPH577" hidden="1">#N/A</definedName>
    <definedName name="BLPH578" hidden="1">#N/A</definedName>
    <definedName name="BLPH579" hidden="1">#N/A</definedName>
    <definedName name="BLPH58" hidden="1">#N/A</definedName>
    <definedName name="BLPH580" hidden="1">#N/A</definedName>
    <definedName name="BLPH581" hidden="1">#N/A</definedName>
    <definedName name="BLPH582" hidden="1">#N/A</definedName>
    <definedName name="BLPH583" hidden="1">#N/A</definedName>
    <definedName name="BLPH584" hidden="1">#N/A</definedName>
    <definedName name="BLPH585" hidden="1">#N/A</definedName>
    <definedName name="BLPH586" hidden="1">#N/A</definedName>
    <definedName name="BLPH587" hidden="1">#N/A</definedName>
    <definedName name="BLPH588" hidden="1">#N/A</definedName>
    <definedName name="BLPH589" hidden="1">#N/A</definedName>
    <definedName name="BLPH59" hidden="1">#N/A</definedName>
    <definedName name="BLPH590" hidden="1">#N/A</definedName>
    <definedName name="BLPH591" hidden="1">#N/A</definedName>
    <definedName name="BLPH592" hidden="1">#N/A</definedName>
    <definedName name="BLPH593" hidden="1">#N/A</definedName>
    <definedName name="BLPH594" hidden="1">#N/A</definedName>
    <definedName name="BLPH595" hidden="1">#N/A</definedName>
    <definedName name="BLPH596" hidden="1">#N/A</definedName>
    <definedName name="BLPH597" hidden="1">#N/A</definedName>
    <definedName name="BLPH598" hidden="1">#N/A</definedName>
    <definedName name="BLPH599" hidden="1">#N/A</definedName>
    <definedName name="BLPH6" hidden="1">#REF!</definedName>
    <definedName name="BLPH60" hidden="1">#N/A</definedName>
    <definedName name="BLPH600" hidden="1">#N/A</definedName>
    <definedName name="BLPH601" hidden="1">#N/A</definedName>
    <definedName name="BLPH602" hidden="1">#N/A</definedName>
    <definedName name="BLPH603" hidden="1">#N/A</definedName>
    <definedName name="BLPH604" hidden="1">#N/A</definedName>
    <definedName name="BLPH605" hidden="1">#N/A</definedName>
    <definedName name="BLPH606" hidden="1">#N/A</definedName>
    <definedName name="BLPH607" hidden="1">#N/A</definedName>
    <definedName name="BLPH608" hidden="1">#N/A</definedName>
    <definedName name="BLPH609" hidden="1">#N/A</definedName>
    <definedName name="BLPH61" hidden="1">#N/A</definedName>
    <definedName name="BLPH610" hidden="1">#N/A</definedName>
    <definedName name="BLPH611" hidden="1">#N/A</definedName>
    <definedName name="BLPH612" hidden="1">#N/A</definedName>
    <definedName name="BLPH613" hidden="1">#N/A</definedName>
    <definedName name="BLPH614" hidden="1">#N/A</definedName>
    <definedName name="BLPH615" hidden="1">#N/A</definedName>
    <definedName name="BLPH616" hidden="1">#N/A</definedName>
    <definedName name="BLPH617" hidden="1">#N/A</definedName>
    <definedName name="BLPH618" hidden="1">#N/A</definedName>
    <definedName name="BLPH619" hidden="1">#N/A</definedName>
    <definedName name="BLPH62" hidden="1">#N/A</definedName>
    <definedName name="BLPH620" hidden="1">#N/A</definedName>
    <definedName name="BLPH621" hidden="1">#N/A</definedName>
    <definedName name="BLPH622" hidden="1">#N/A</definedName>
    <definedName name="BLPH623" hidden="1">#N/A</definedName>
    <definedName name="BLPH624" hidden="1">#N/A</definedName>
    <definedName name="BLPH625" hidden="1">#N/A</definedName>
    <definedName name="BLPH626" hidden="1">#N/A</definedName>
    <definedName name="BLPH627" hidden="1">#N/A</definedName>
    <definedName name="BLPH628" hidden="1">#N/A</definedName>
    <definedName name="BLPH629" hidden="1">#N/A</definedName>
    <definedName name="BLPH63" hidden="1">#N/A</definedName>
    <definedName name="BLPH630" hidden="1">#N/A</definedName>
    <definedName name="BLPH631" hidden="1">#N/A</definedName>
    <definedName name="BLPH632" hidden="1">#N/A</definedName>
    <definedName name="BLPH633" hidden="1">#N/A</definedName>
    <definedName name="BLPH634" hidden="1">#N/A</definedName>
    <definedName name="BLPH635" hidden="1">#N/A</definedName>
    <definedName name="BLPH636" hidden="1">#N/A</definedName>
    <definedName name="BLPH637" hidden="1">#N/A</definedName>
    <definedName name="BLPH638" hidden="1">#N/A</definedName>
    <definedName name="BLPH639" hidden="1">#N/A</definedName>
    <definedName name="BLPH64" hidden="1">#N/A</definedName>
    <definedName name="BLPH640" hidden="1">#N/A</definedName>
    <definedName name="BLPH641" hidden="1">#N/A</definedName>
    <definedName name="BLPH642" hidden="1">#N/A</definedName>
    <definedName name="BLPH643" hidden="1">#N/A</definedName>
    <definedName name="BLPH644" hidden="1">#N/A</definedName>
    <definedName name="BLPH645" hidden="1">#N/A</definedName>
    <definedName name="BLPH646" hidden="1">#N/A</definedName>
    <definedName name="BLPH647" hidden="1">#N/A</definedName>
    <definedName name="BLPH648" hidden="1">#N/A</definedName>
    <definedName name="BLPH649" hidden="1">#N/A</definedName>
    <definedName name="BLPH65" hidden="1">#N/A</definedName>
    <definedName name="BLPH650" hidden="1">#N/A</definedName>
    <definedName name="BLPH651" hidden="1">#N/A</definedName>
    <definedName name="BLPH652" hidden="1">#N/A</definedName>
    <definedName name="BLPH653" hidden="1">#N/A</definedName>
    <definedName name="BLPH654" hidden="1">#N/A</definedName>
    <definedName name="BLPH655" hidden="1">#N/A</definedName>
    <definedName name="BLPH656" hidden="1">#N/A</definedName>
    <definedName name="BLPH657" hidden="1">#N/A</definedName>
    <definedName name="BLPH658" hidden="1">#N/A</definedName>
    <definedName name="BLPH659" hidden="1">#N/A</definedName>
    <definedName name="BLPH66" hidden="1">#N/A</definedName>
    <definedName name="BLPH660" hidden="1">#N/A</definedName>
    <definedName name="BLPH661" hidden="1">#N/A</definedName>
    <definedName name="BLPH662" hidden="1">#N/A</definedName>
    <definedName name="BLPH663" hidden="1">#N/A</definedName>
    <definedName name="BLPH664" hidden="1">#N/A</definedName>
    <definedName name="BLPH665" hidden="1">#N/A</definedName>
    <definedName name="BLPH666" hidden="1">#N/A</definedName>
    <definedName name="BLPH667" hidden="1">#N/A</definedName>
    <definedName name="BLPH668" hidden="1">#N/A</definedName>
    <definedName name="BLPH669" hidden="1">#N/A</definedName>
    <definedName name="BLPH67" hidden="1">#N/A</definedName>
    <definedName name="BLPH670" hidden="1">#N/A</definedName>
    <definedName name="BLPH671" hidden="1">#N/A</definedName>
    <definedName name="BLPH672" hidden="1">#N/A</definedName>
    <definedName name="BLPH673" hidden="1">#N/A</definedName>
    <definedName name="BLPH674" hidden="1">#N/A</definedName>
    <definedName name="BLPH675" hidden="1">#N/A</definedName>
    <definedName name="BLPH676" hidden="1">#N/A</definedName>
    <definedName name="BLPH677" hidden="1">#N/A</definedName>
    <definedName name="BLPH678" hidden="1">#N/A</definedName>
    <definedName name="BLPH679" hidden="1">#N/A</definedName>
    <definedName name="BLPH68" hidden="1">#N/A</definedName>
    <definedName name="BLPH680" hidden="1">#N/A</definedName>
    <definedName name="BLPH681" hidden="1">#N/A</definedName>
    <definedName name="BLPH682" hidden="1">#N/A</definedName>
    <definedName name="BLPH683" hidden="1">#N/A</definedName>
    <definedName name="BLPH684" hidden="1">#N/A</definedName>
    <definedName name="BLPH685" hidden="1">#N/A</definedName>
    <definedName name="BLPH686" hidden="1">#N/A</definedName>
    <definedName name="BLPH687" hidden="1">#N/A</definedName>
    <definedName name="BLPH688" hidden="1">#N/A</definedName>
    <definedName name="BLPH689" hidden="1">#N/A</definedName>
    <definedName name="BLPH69" hidden="1">#N/A</definedName>
    <definedName name="BLPH690" hidden="1">#N/A</definedName>
    <definedName name="BLPH691" hidden="1">#N/A</definedName>
    <definedName name="BLPH692" hidden="1">#N/A</definedName>
    <definedName name="BLPH693" hidden="1">#N/A</definedName>
    <definedName name="BLPH694" hidden="1">#N/A</definedName>
    <definedName name="BLPH695" hidden="1">#N/A</definedName>
    <definedName name="BLPH696" hidden="1">#N/A</definedName>
    <definedName name="BLPH697" hidden="1">#N/A</definedName>
    <definedName name="BLPH698" hidden="1">#N/A</definedName>
    <definedName name="BLPH699" hidden="1">#N/A</definedName>
    <definedName name="BLPH7" hidden="1">#REF!</definedName>
    <definedName name="BLPH70" hidden="1">#N/A</definedName>
    <definedName name="BLPH700" hidden="1">#N/A</definedName>
    <definedName name="BLPH701" hidden="1">#N/A</definedName>
    <definedName name="BLPH702" hidden="1">#N/A</definedName>
    <definedName name="BLPH703" hidden="1">#N/A</definedName>
    <definedName name="BLPH704" hidden="1">#N/A</definedName>
    <definedName name="BLPH705" hidden="1">#N/A</definedName>
    <definedName name="BLPH706" hidden="1">#N/A</definedName>
    <definedName name="BLPH707" hidden="1">#N/A</definedName>
    <definedName name="BLPH708" hidden="1">#N/A</definedName>
    <definedName name="BLPH709" hidden="1">#N/A</definedName>
    <definedName name="BLPH71" hidden="1">#N/A</definedName>
    <definedName name="BLPH710" hidden="1">#N/A</definedName>
    <definedName name="BLPH711" hidden="1">#N/A</definedName>
    <definedName name="BLPH712" hidden="1">#N/A</definedName>
    <definedName name="BLPH713" hidden="1">#N/A</definedName>
    <definedName name="BLPH714" hidden="1">#N/A</definedName>
    <definedName name="BLPH715" hidden="1">#N/A</definedName>
    <definedName name="BLPH716" hidden="1">#N/A</definedName>
    <definedName name="BLPH717" hidden="1">#N/A</definedName>
    <definedName name="BLPH718" hidden="1">#N/A</definedName>
    <definedName name="BLPH719" hidden="1">#N/A</definedName>
    <definedName name="BLPH72" hidden="1">#N/A</definedName>
    <definedName name="BLPH720" hidden="1">#N/A</definedName>
    <definedName name="BLPH721" hidden="1">#N/A</definedName>
    <definedName name="BLPH722" hidden="1">#N/A</definedName>
    <definedName name="BLPH723" hidden="1">#N/A</definedName>
    <definedName name="BLPH724" hidden="1">#N/A</definedName>
    <definedName name="BLPH725" hidden="1">#N/A</definedName>
    <definedName name="BLPH726" hidden="1">#N/A</definedName>
    <definedName name="BLPH727" hidden="1">#N/A</definedName>
    <definedName name="BLPH728" hidden="1">#N/A</definedName>
    <definedName name="BLPH729" hidden="1">#N/A</definedName>
    <definedName name="BLPH73" hidden="1">#N/A</definedName>
    <definedName name="BLPH730" hidden="1">#N/A</definedName>
    <definedName name="BLPH731" hidden="1">#N/A</definedName>
    <definedName name="BLPH732" hidden="1">#N/A</definedName>
    <definedName name="BLPH733" hidden="1">#N/A</definedName>
    <definedName name="BLPH734" hidden="1">#N/A</definedName>
    <definedName name="BLPH735" hidden="1">#N/A</definedName>
    <definedName name="BLPH736" hidden="1">#N/A</definedName>
    <definedName name="BLPH737" hidden="1">#N/A</definedName>
    <definedName name="BLPH738" hidden="1">#N/A</definedName>
    <definedName name="BLPH739" hidden="1">#N/A</definedName>
    <definedName name="BLPH74" hidden="1">#N/A</definedName>
    <definedName name="BLPH740" hidden="1">#N/A</definedName>
    <definedName name="BLPH741" hidden="1">#N/A</definedName>
    <definedName name="BLPH742" hidden="1">#N/A</definedName>
    <definedName name="BLPH743" hidden="1">#N/A</definedName>
    <definedName name="BLPH744" hidden="1">#N/A</definedName>
    <definedName name="BLPH745" hidden="1">#N/A</definedName>
    <definedName name="BLPH746" hidden="1">#N/A</definedName>
    <definedName name="BLPH747" hidden="1">#N/A</definedName>
    <definedName name="BLPH748" hidden="1">#N/A</definedName>
    <definedName name="BLPH749" hidden="1">#N/A</definedName>
    <definedName name="BLPH75" hidden="1">#N/A</definedName>
    <definedName name="BLPH750" hidden="1">#N/A</definedName>
    <definedName name="BLPH751" hidden="1">#N/A</definedName>
    <definedName name="BLPH752" hidden="1">#N/A</definedName>
    <definedName name="BLPH753" hidden="1">#N/A</definedName>
    <definedName name="BLPH754" hidden="1">#N/A</definedName>
    <definedName name="BLPH755" hidden="1">#N/A</definedName>
    <definedName name="BLPH756" hidden="1">#N/A</definedName>
    <definedName name="BLPH757" hidden="1">#N/A</definedName>
    <definedName name="BLPH758" hidden="1">#N/A</definedName>
    <definedName name="BLPH759" hidden="1">#N/A</definedName>
    <definedName name="BLPH76" hidden="1">#N/A</definedName>
    <definedName name="BLPH760" hidden="1">#N/A</definedName>
    <definedName name="BLPH761" hidden="1">#N/A</definedName>
    <definedName name="BLPH762" hidden="1">#N/A</definedName>
    <definedName name="BLPH763" hidden="1">#N/A</definedName>
    <definedName name="BLPH764" hidden="1">#N/A</definedName>
    <definedName name="BLPH765" hidden="1">#N/A</definedName>
    <definedName name="BLPH766" hidden="1">#N/A</definedName>
    <definedName name="BLPH767" hidden="1">#N/A</definedName>
    <definedName name="BLPH768" hidden="1">#N/A</definedName>
    <definedName name="BLPH769" hidden="1">#N/A</definedName>
    <definedName name="BLPH77" hidden="1">#N/A</definedName>
    <definedName name="BLPH770" hidden="1">#N/A</definedName>
    <definedName name="BLPH771" hidden="1">#N/A</definedName>
    <definedName name="BLPH772" hidden="1">#N/A</definedName>
    <definedName name="BLPH773" hidden="1">#N/A</definedName>
    <definedName name="BLPH774" hidden="1">#N/A</definedName>
    <definedName name="BLPH775" hidden="1">#N/A</definedName>
    <definedName name="BLPH776" hidden="1">#N/A</definedName>
    <definedName name="BLPH777" hidden="1">#N/A</definedName>
    <definedName name="BLPH778" hidden="1">#N/A</definedName>
    <definedName name="BLPH779" hidden="1">#N/A</definedName>
    <definedName name="BLPH78" hidden="1">#N/A</definedName>
    <definedName name="BLPH780" hidden="1">#N/A</definedName>
    <definedName name="BLPH781" hidden="1">#N/A</definedName>
    <definedName name="BLPH782" hidden="1">#N/A</definedName>
    <definedName name="BLPH783" hidden="1">#N/A</definedName>
    <definedName name="BLPH784" hidden="1">#N/A</definedName>
    <definedName name="BLPH785" hidden="1">#N/A</definedName>
    <definedName name="BLPH786" hidden="1">#N/A</definedName>
    <definedName name="BLPH787" hidden="1">#N/A</definedName>
    <definedName name="BLPH788" hidden="1">#N/A</definedName>
    <definedName name="BLPH789" hidden="1">#N/A</definedName>
    <definedName name="BLPH79" hidden="1">#N/A</definedName>
    <definedName name="BLPH790" hidden="1">#N/A</definedName>
    <definedName name="BLPH791" hidden="1">#N/A</definedName>
    <definedName name="BLPH792" hidden="1">#N/A</definedName>
    <definedName name="BLPH793" hidden="1">#N/A</definedName>
    <definedName name="BLPH794" hidden="1">#N/A</definedName>
    <definedName name="BLPH795" hidden="1">#N/A</definedName>
    <definedName name="BLPH796" hidden="1">#N/A</definedName>
    <definedName name="BLPH797" hidden="1">#N/A</definedName>
    <definedName name="BLPH798" hidden="1">#N/A</definedName>
    <definedName name="BLPH799" hidden="1">#N/A</definedName>
    <definedName name="BLPH8" hidden="1">#REF!</definedName>
    <definedName name="BLPH80" hidden="1">#N/A</definedName>
    <definedName name="BLPH800" hidden="1">#N/A</definedName>
    <definedName name="BLPH801" hidden="1">#N/A</definedName>
    <definedName name="BLPH802" hidden="1">#N/A</definedName>
    <definedName name="BLPH803" hidden="1">#N/A</definedName>
    <definedName name="BLPH804" hidden="1">#N/A</definedName>
    <definedName name="BLPH805" hidden="1">#N/A</definedName>
    <definedName name="BLPH806" hidden="1">#N/A</definedName>
    <definedName name="BLPH807" hidden="1">#N/A</definedName>
    <definedName name="BLPH808" hidden="1">#N/A</definedName>
    <definedName name="BLPH809" hidden="1">#N/A</definedName>
    <definedName name="BLPH81" hidden="1">#N/A</definedName>
    <definedName name="BLPH810" hidden="1">#N/A</definedName>
    <definedName name="BLPH811" hidden="1">#N/A</definedName>
    <definedName name="BLPH812" hidden="1">#N/A</definedName>
    <definedName name="BLPH813" hidden="1">#N/A</definedName>
    <definedName name="BLPH814" hidden="1">#N/A</definedName>
    <definedName name="BLPH815" hidden="1">#N/A</definedName>
    <definedName name="BLPH816" hidden="1">#N/A</definedName>
    <definedName name="BLPH817" hidden="1">#N/A</definedName>
    <definedName name="BLPH818" hidden="1">#N/A</definedName>
    <definedName name="BLPH819" hidden="1">#N/A</definedName>
    <definedName name="BLPH82" hidden="1">#N/A</definedName>
    <definedName name="BLPH820" hidden="1">#N/A</definedName>
    <definedName name="BLPH821" hidden="1">#N/A</definedName>
    <definedName name="BLPH822" hidden="1">#N/A</definedName>
    <definedName name="BLPH823" hidden="1">#N/A</definedName>
    <definedName name="BLPH824" hidden="1">#N/A</definedName>
    <definedName name="BLPH825" hidden="1">#N/A</definedName>
    <definedName name="BLPH826" hidden="1">#N/A</definedName>
    <definedName name="BLPH827" hidden="1">#N/A</definedName>
    <definedName name="BLPH828" hidden="1">#N/A</definedName>
    <definedName name="BLPH829" hidden="1">#N/A</definedName>
    <definedName name="BLPH83" hidden="1">#N/A</definedName>
    <definedName name="BLPH830" hidden="1">#N/A</definedName>
    <definedName name="BLPH831" hidden="1">#N/A</definedName>
    <definedName name="BLPH832" hidden="1">#N/A</definedName>
    <definedName name="BLPH833" hidden="1">#N/A</definedName>
    <definedName name="BLPH834" hidden="1">#N/A</definedName>
    <definedName name="BLPH835" hidden="1">#N/A</definedName>
    <definedName name="BLPH836" hidden="1">#N/A</definedName>
    <definedName name="BLPH837" hidden="1">#N/A</definedName>
    <definedName name="BLPH838" hidden="1">#N/A</definedName>
    <definedName name="BLPH839" hidden="1">#N/A</definedName>
    <definedName name="BLPH84" hidden="1">#N/A</definedName>
    <definedName name="BLPH840" hidden="1">#N/A</definedName>
    <definedName name="BLPH841" hidden="1">#N/A</definedName>
    <definedName name="BLPH842" hidden="1">#N/A</definedName>
    <definedName name="BLPH843" hidden="1">#N/A</definedName>
    <definedName name="BLPH844" hidden="1">#N/A</definedName>
    <definedName name="BLPH845" hidden="1">#N/A</definedName>
    <definedName name="BLPH846" hidden="1">#N/A</definedName>
    <definedName name="BLPH847" hidden="1">#N/A</definedName>
    <definedName name="BLPH848" hidden="1">#N/A</definedName>
    <definedName name="BLPH849" hidden="1">#N/A</definedName>
    <definedName name="BLPH85" hidden="1">#N/A</definedName>
    <definedName name="BLPH850" hidden="1">#N/A</definedName>
    <definedName name="BLPH851" hidden="1">#N/A</definedName>
    <definedName name="BLPH852" hidden="1">#N/A</definedName>
    <definedName name="BLPH853" hidden="1">#N/A</definedName>
    <definedName name="BLPH854" hidden="1">#N/A</definedName>
    <definedName name="BLPH855" hidden="1">#N/A</definedName>
    <definedName name="BLPH856" hidden="1">#N/A</definedName>
    <definedName name="BLPH857" hidden="1">#N/A</definedName>
    <definedName name="BLPH858" hidden="1">#N/A</definedName>
    <definedName name="BLPH859" hidden="1">#N/A</definedName>
    <definedName name="BLPH86" hidden="1">#N/A</definedName>
    <definedName name="BLPH860" hidden="1">#N/A</definedName>
    <definedName name="BLPH861" hidden="1">#N/A</definedName>
    <definedName name="BLPH862" hidden="1">#N/A</definedName>
    <definedName name="BLPH863" hidden="1">#N/A</definedName>
    <definedName name="BLPH864" hidden="1">#N/A</definedName>
    <definedName name="BLPH865" hidden="1">#N/A</definedName>
    <definedName name="BLPH866" hidden="1">#N/A</definedName>
    <definedName name="BLPH867" hidden="1">#N/A</definedName>
    <definedName name="BLPH868" hidden="1">#N/A</definedName>
    <definedName name="BLPH869" hidden="1">#N/A</definedName>
    <definedName name="BLPH87" hidden="1">#N/A</definedName>
    <definedName name="BLPH870" hidden="1">#N/A</definedName>
    <definedName name="BLPH871" hidden="1">#N/A</definedName>
    <definedName name="BLPH872" hidden="1">#N/A</definedName>
    <definedName name="BLPH873" hidden="1">#N/A</definedName>
    <definedName name="BLPH874" hidden="1">#N/A</definedName>
    <definedName name="BLPH875" hidden="1">#N/A</definedName>
    <definedName name="BLPH876" hidden="1">#N/A</definedName>
    <definedName name="BLPH877" hidden="1">#N/A</definedName>
    <definedName name="BLPH878" hidden="1">#N/A</definedName>
    <definedName name="BLPH879" hidden="1">#N/A</definedName>
    <definedName name="BLPH88" hidden="1">#N/A</definedName>
    <definedName name="BLPH880" hidden="1">#N/A</definedName>
    <definedName name="BLPH881" hidden="1">#N/A</definedName>
    <definedName name="BLPH882" hidden="1">#N/A</definedName>
    <definedName name="BLPH883" hidden="1">#N/A</definedName>
    <definedName name="BLPH884" hidden="1">#N/A</definedName>
    <definedName name="BLPH885" hidden="1">#N/A</definedName>
    <definedName name="BLPH886" hidden="1">#N/A</definedName>
    <definedName name="BLPH887" hidden="1">#REF!</definedName>
    <definedName name="BLPH888" hidden="1">#REF!</definedName>
    <definedName name="BLPH889" hidden="1">#REF!</definedName>
    <definedName name="BLPH89" hidden="1">#N/A</definedName>
    <definedName name="BLPH890" hidden="1">#REF!</definedName>
    <definedName name="BLPH891" hidden="1">#REF!</definedName>
    <definedName name="BLPH892" hidden="1">#REF!</definedName>
    <definedName name="BLPH893" hidden="1">#REF!</definedName>
    <definedName name="BLPH894" hidden="1">#REF!</definedName>
    <definedName name="BLPH895" hidden="1">#REF!</definedName>
    <definedName name="BLPH896" hidden="1">#REF!</definedName>
    <definedName name="BLPH897" hidden="1">#REF!</definedName>
    <definedName name="BLPH898" hidden="1">#REF!</definedName>
    <definedName name="BLPH899" hidden="1">#REF!</definedName>
    <definedName name="BLPH9" hidden="1">#REF!</definedName>
    <definedName name="BLPH90" hidden="1">#N/A</definedName>
    <definedName name="BLPH900" hidden="1">#REF!</definedName>
    <definedName name="BLPH901" hidden="1">#REF!</definedName>
    <definedName name="BLPH902" hidden="1">#REF!</definedName>
    <definedName name="BLPH903" hidden="1">#REF!</definedName>
    <definedName name="BLPH904" hidden="1">#REF!</definedName>
    <definedName name="BLPH905" hidden="1">#REF!</definedName>
    <definedName name="BLPH906" hidden="1">#REF!</definedName>
    <definedName name="BLPH907" hidden="1">#REF!</definedName>
    <definedName name="BLPH908" hidden="1">#REF!</definedName>
    <definedName name="BLPH909" hidden="1">#REF!</definedName>
    <definedName name="BLPH91" hidden="1">#N/A</definedName>
    <definedName name="BLPH910" hidden="1">#REF!</definedName>
    <definedName name="BLPH911" hidden="1">#REF!</definedName>
    <definedName name="BLPH912" hidden="1">#REF!</definedName>
    <definedName name="BLPH913" hidden="1">#REF!</definedName>
    <definedName name="BLPH914" hidden="1">#REF!</definedName>
    <definedName name="BLPH915" hidden="1">#REF!</definedName>
    <definedName name="BLPH916" hidden="1">#REF!</definedName>
    <definedName name="BLPH917" hidden="1">#REF!</definedName>
    <definedName name="BLPH918" hidden="1">#REF!</definedName>
    <definedName name="BLPH919" hidden="1">#REF!</definedName>
    <definedName name="BLPH92" hidden="1">#N/A</definedName>
    <definedName name="BLPH920" hidden="1">#REF!</definedName>
    <definedName name="BLPH921" hidden="1">#REF!</definedName>
    <definedName name="BLPH922" hidden="1">#REF!</definedName>
    <definedName name="BLPH923" hidden="1">#REF!</definedName>
    <definedName name="BLPH924" hidden="1">#REF!</definedName>
    <definedName name="BLPH925" hidden="1">#REF!</definedName>
    <definedName name="BLPH926" hidden="1">#REF!</definedName>
    <definedName name="BLPH927" hidden="1">#REF!</definedName>
    <definedName name="BLPH928" hidden="1">#REF!</definedName>
    <definedName name="BLPH929" hidden="1">#REF!</definedName>
    <definedName name="BLPH93" hidden="1">#N/A</definedName>
    <definedName name="BLPH930" hidden="1">#REF!</definedName>
    <definedName name="BLPH931" hidden="1">#REF!</definedName>
    <definedName name="BLPH932" hidden="1">#REF!</definedName>
    <definedName name="BLPH933" hidden="1">#REF!</definedName>
    <definedName name="BLPH934" hidden="1">#REF!</definedName>
    <definedName name="BLPH935" hidden="1">#REF!</definedName>
    <definedName name="BLPH936" hidden="1">#REF!</definedName>
    <definedName name="BLPH937" hidden="1">#REF!</definedName>
    <definedName name="BLPH938" hidden="1">#REF!</definedName>
    <definedName name="BLPH939" hidden="1">#REF!</definedName>
    <definedName name="BLPH94" hidden="1">#N/A</definedName>
    <definedName name="BLPH940" hidden="1">#REF!</definedName>
    <definedName name="BLPH941" hidden="1">#REF!</definedName>
    <definedName name="BLPH942" hidden="1">#REF!</definedName>
    <definedName name="BLPH943" hidden="1">#REF!</definedName>
    <definedName name="BLPH944" hidden="1">#REF!</definedName>
    <definedName name="BLPH945" hidden="1">#REF!</definedName>
    <definedName name="BLPH946" hidden="1">#REF!</definedName>
    <definedName name="BLPH947" hidden="1">#REF!</definedName>
    <definedName name="BLPH948" hidden="1">#REF!</definedName>
    <definedName name="BLPH949" hidden="1">#REF!</definedName>
    <definedName name="BLPH95" hidden="1">#N/A</definedName>
    <definedName name="BLPH950" hidden="1">#REF!</definedName>
    <definedName name="BLPH951" hidden="1">#REF!</definedName>
    <definedName name="BLPH952" hidden="1">#REF!</definedName>
    <definedName name="BLPH953" hidden="1">#REF!</definedName>
    <definedName name="BLPH954" hidden="1">#REF!</definedName>
    <definedName name="BLPH955" hidden="1">#REF!</definedName>
    <definedName name="BLPH956" hidden="1">#REF!</definedName>
    <definedName name="BLPH957" hidden="1">#REF!</definedName>
    <definedName name="BLPH958" hidden="1">#REF!</definedName>
    <definedName name="BLPH959" hidden="1">#REF!</definedName>
    <definedName name="BLPH96" hidden="1">#N/A</definedName>
    <definedName name="BLPH960" hidden="1">#REF!</definedName>
    <definedName name="BLPH961" hidden="1">#REF!</definedName>
    <definedName name="BLPH962" hidden="1">#REF!</definedName>
    <definedName name="BLPH963" hidden="1">#REF!</definedName>
    <definedName name="BLPH964" hidden="1">#REF!</definedName>
    <definedName name="BLPH965" hidden="1">#REF!</definedName>
    <definedName name="BLPH966" hidden="1">#REF!</definedName>
    <definedName name="BLPH967" hidden="1">#REF!</definedName>
    <definedName name="BLPH968" hidden="1">#REF!</definedName>
    <definedName name="BLPH969" hidden="1">#REF!</definedName>
    <definedName name="BLPH97" hidden="1">#N/A</definedName>
    <definedName name="BLPH970" hidden="1">#REF!</definedName>
    <definedName name="BLPH971" hidden="1">#REF!</definedName>
    <definedName name="BLPH972" hidden="1">#REF!</definedName>
    <definedName name="BLPH973" hidden="1">#REF!</definedName>
    <definedName name="BLPH974" hidden="1">#REF!</definedName>
    <definedName name="BLPH975" hidden="1">#REF!</definedName>
    <definedName name="BLPH976" hidden="1">#REF!</definedName>
    <definedName name="BLPH977" hidden="1">#REF!</definedName>
    <definedName name="BLPH978" hidden="1">#REF!</definedName>
    <definedName name="BLPH979" hidden="1">#REF!</definedName>
    <definedName name="BLPH98" hidden="1">#N/A</definedName>
    <definedName name="BLPH980" hidden="1">#REF!</definedName>
    <definedName name="BLPH981" hidden="1">#REF!</definedName>
    <definedName name="BLPH982" hidden="1">#REF!</definedName>
    <definedName name="BLPH983" hidden="1">#REF!</definedName>
    <definedName name="BLPH984" hidden="1">#REF!</definedName>
    <definedName name="BLPH985" hidden="1">#REF!</definedName>
    <definedName name="BLPH986" hidden="1">#REF!</definedName>
    <definedName name="BLPH987" hidden="1">#REF!</definedName>
    <definedName name="BLPH988" hidden="1">#REF!</definedName>
    <definedName name="BLPH989" hidden="1">#REF!</definedName>
    <definedName name="BLPH99" hidden="1">#N/A</definedName>
    <definedName name="BLPH990" hidden="1">#REF!</definedName>
    <definedName name="BLPH991" hidden="1">#REF!</definedName>
    <definedName name="BLPH992" hidden="1">#REF!</definedName>
    <definedName name="BLPH993" hidden="1">#REF!</definedName>
    <definedName name="BLPH994" hidden="1">#REF!</definedName>
    <definedName name="BLPH995" hidden="1">#REF!</definedName>
    <definedName name="BLPH996" hidden="1">#REF!</definedName>
    <definedName name="BLPH997" hidden="1">#REF!</definedName>
    <definedName name="BLPH998" hidden="1">#REF!</definedName>
    <definedName name="BLPH999" hidden="1">#REF!</definedName>
    <definedName name="BLPI1" hidden="1">#REF!</definedName>
    <definedName name="BN" hidden="1">{#N/A,#N/A,TRUE,"GLOBAL";#N/A,#N/A,TRUE,"RUSTICOS";#N/A,#N/A,TRUE,"INMUEBLES"}</definedName>
    <definedName name="bnestimado" hidden="1">{#N/A,#N/A,TRUE,"GLOBAL";#N/A,#N/A,TRUE,"RUSTICOS";#N/A,#N/A,TRUE,"INMUEBLES"}</definedName>
    <definedName name="bolox" localSheetId="6" hidden="1">{#N/A,#N/A,FALSE,"Aging Summary";#N/A,#N/A,FALSE,"Ratio Analysis";#N/A,#N/A,FALSE,"Test 120 Day Accts";#N/A,#N/A,FALSE,"Tickmarks"}</definedName>
    <definedName name="bolox" localSheetId="4" hidden="1">{#N/A,#N/A,FALSE,"Aging Summary";#N/A,#N/A,FALSE,"Ratio Analysis";#N/A,#N/A,FALSE,"Test 120 Day Accts";#N/A,#N/A,FALSE,"Tickmarks"}</definedName>
    <definedName name="bolox" localSheetId="5" hidden="1">{#N/A,#N/A,FALSE,"Aging Summary";#N/A,#N/A,FALSE,"Ratio Analysis";#N/A,#N/A,FALSE,"Test 120 Day Accts";#N/A,#N/A,FALSE,"Tickmarks"}</definedName>
    <definedName name="bolox" hidden="1">{#N/A,#N/A,FALSE,"Aging Summary";#N/A,#N/A,FALSE,"Ratio Analysis";#N/A,#N/A,FALSE,"Test 120 Day Accts";#N/A,#N/A,FALSE,"Tickmarks"}</definedName>
    <definedName name="bolox2" localSheetId="6" hidden="1">{#N/A,#N/A,FALSE,"Aging Summary";#N/A,#N/A,FALSE,"Ratio Analysis";#N/A,#N/A,FALSE,"Test 120 Day Accts";#N/A,#N/A,FALSE,"Tickmarks"}</definedName>
    <definedName name="bolox2" localSheetId="4" hidden="1">{#N/A,#N/A,FALSE,"Aging Summary";#N/A,#N/A,FALSE,"Ratio Analysis";#N/A,#N/A,FALSE,"Test 120 Day Accts";#N/A,#N/A,FALSE,"Tickmarks"}</definedName>
    <definedName name="bolox2" localSheetId="5" hidden="1">{#N/A,#N/A,FALSE,"Aging Summary";#N/A,#N/A,FALSE,"Ratio Analysis";#N/A,#N/A,FALSE,"Test 120 Day Accts";#N/A,#N/A,FALSE,"Tickmarks"}</definedName>
    <definedName name="bolox2" hidden="1">{#N/A,#N/A,FALSE,"Aging Summary";#N/A,#N/A,FALSE,"Ratio Analysis";#N/A,#N/A,FALSE,"Test 120 Day Accts";#N/A,#N/A,FALSE,"Tickmarks"}</definedName>
    <definedName name="bolox3" localSheetId="6" hidden="1">{#N/A,#N/A,FALSE,"Aging Summary";#N/A,#N/A,FALSE,"Ratio Analysis";#N/A,#N/A,FALSE,"Test 120 Day Accts";#N/A,#N/A,FALSE,"Tickmarks"}</definedName>
    <definedName name="bolox3" localSheetId="4" hidden="1">{#N/A,#N/A,FALSE,"Aging Summary";#N/A,#N/A,FALSE,"Ratio Analysis";#N/A,#N/A,FALSE,"Test 120 Day Accts";#N/A,#N/A,FALSE,"Tickmarks"}</definedName>
    <definedName name="bolox3" localSheetId="5" hidden="1">{#N/A,#N/A,FALSE,"Aging Summary";#N/A,#N/A,FALSE,"Ratio Analysis";#N/A,#N/A,FALSE,"Test 120 Day Accts";#N/A,#N/A,FALSE,"Tickmarks"}</definedName>
    <definedName name="bolox3" hidden="1">{#N/A,#N/A,FALSE,"Aging Summary";#N/A,#N/A,FALSE,"Ratio Analysis";#N/A,#N/A,FALSE,"Test 120 Day Accts";#N/A,#N/A,FALSE,"Tickmarks"}</definedName>
    <definedName name="bolox4" localSheetId="6" hidden="1">{#N/A,#N/A,FALSE,"Aging Summary";#N/A,#N/A,FALSE,"Ratio Analysis";#N/A,#N/A,FALSE,"Test 120 Day Accts";#N/A,#N/A,FALSE,"Tickmarks"}</definedName>
    <definedName name="bolox4" localSheetId="4" hidden="1">{#N/A,#N/A,FALSE,"Aging Summary";#N/A,#N/A,FALSE,"Ratio Analysis";#N/A,#N/A,FALSE,"Test 120 Day Accts";#N/A,#N/A,FALSE,"Tickmarks"}</definedName>
    <definedName name="bolox4" localSheetId="5" hidden="1">{#N/A,#N/A,FALSE,"Aging Summary";#N/A,#N/A,FALSE,"Ratio Analysis";#N/A,#N/A,FALSE,"Test 120 Day Accts";#N/A,#N/A,FALSE,"Tickmarks"}</definedName>
    <definedName name="bolox4" hidden="1">{#N/A,#N/A,FALSE,"Aging Summary";#N/A,#N/A,FALSE,"Ratio Analysis";#N/A,#N/A,FALSE,"Test 120 Day Accts";#N/A,#N/A,FALSE,"Tickmarks"}</definedName>
    <definedName name="bolox5" localSheetId="6"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bolox5" localSheetId="4"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bolox5"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bolox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bolox6" localSheetId="6" hidden="1">{"glc1",#N/A,FALSE,"GLC";"glc2",#N/A,FALSE,"GLC";"glc3",#N/A,FALSE,"GLC";"glc4",#N/A,FALSE,"GLC";"glc5",#N/A,FALSE,"GLC"}</definedName>
    <definedName name="bolox6" localSheetId="4" hidden="1">{"glc1",#N/A,FALSE,"GLC";"glc2",#N/A,FALSE,"GLC";"glc3",#N/A,FALSE,"GLC";"glc4",#N/A,FALSE,"GLC";"glc5",#N/A,FALSE,"GLC"}</definedName>
    <definedName name="bolox6" localSheetId="5" hidden="1">{"glc1",#N/A,FALSE,"GLC";"glc2",#N/A,FALSE,"GLC";"glc3",#N/A,FALSE,"GLC";"glc4",#N/A,FALSE,"GLC";"glc5",#N/A,FALSE,"GLC"}</definedName>
    <definedName name="bolox6" hidden="1">{"glc1",#N/A,FALSE,"GLC";"glc2",#N/A,FALSE,"GLC";"glc3",#N/A,FALSE,"GLC";"glc4",#N/A,FALSE,"GLC";"glc5",#N/A,FALSE,"GLC"}</definedName>
    <definedName name="bolox7" localSheetId="6" hidden="1">{#N/A,#N/A,FALSE,"Aging Summary";#N/A,#N/A,FALSE,"Ratio Analysis";#N/A,#N/A,FALSE,"Test 120 Day Accts";#N/A,#N/A,FALSE,"Tickmarks"}</definedName>
    <definedName name="bolox7" localSheetId="4" hidden="1">{#N/A,#N/A,FALSE,"Aging Summary";#N/A,#N/A,FALSE,"Ratio Analysis";#N/A,#N/A,FALSE,"Test 120 Day Accts";#N/A,#N/A,FALSE,"Tickmarks"}</definedName>
    <definedName name="bolox7" localSheetId="5" hidden="1">{#N/A,#N/A,FALSE,"Aging Summary";#N/A,#N/A,FALSE,"Ratio Analysis";#N/A,#N/A,FALSE,"Test 120 Day Accts";#N/A,#N/A,FALSE,"Tickmarks"}</definedName>
    <definedName name="bolox7" hidden="1">{#N/A,#N/A,FALSE,"Aging Summary";#N/A,#N/A,FALSE,"Ratio Analysis";#N/A,#N/A,FALSE,"Test 120 Day Accts";#N/A,#N/A,FALSE,"Tickmarks"}</definedName>
    <definedName name="bolox8" localSheetId="6"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bolox8" localSheetId="4"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bolox8" localSheetId="5"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bolox8"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bonlivraison">#REF!</definedName>
    <definedName name="BOOK_VALUE" hidden="1">"BOOK_VALUE"</definedName>
    <definedName name="bou" localSheetId="6" hidden="1">{"tableau a",#N/A,FALSE,"Feuil3";"tableau b",#N/A,FALSE,"Feuil3"}</definedName>
    <definedName name="bou" localSheetId="4" hidden="1">{"tableau a",#N/A,FALSE,"Feuil3";"tableau b",#N/A,FALSE,"Feuil3"}</definedName>
    <definedName name="bou" localSheetId="5" hidden="1">{"tableau a",#N/A,FALSE,"Feuil3";"tableau b",#N/A,FALSE,"Feuil3"}</definedName>
    <definedName name="bou" hidden="1">{"tableau a",#N/A,FALSE,"Feuil3";"tableau b",#N/A,FALSE,"Feuil3"}</definedName>
    <definedName name="BPERIOD">#REF!</definedName>
    <definedName name="Brand_List">OFFSET(#REF!,0,0,COUNTA(OFFSET(#REF!,0,0,5000,1)),1)</definedName>
    <definedName name="Brand_Tab">OFFSET(#REF!,0,0,COUNTA(OFFSET(#REF!,0,0,5000,1)),2)</definedName>
    <definedName name="Brand_Tab_All">OFFSET(#REF!,0,0,COUNTA(OFFSET(#REF!,0,0,5000,1)),7)</definedName>
    <definedName name="Branza">#REF!</definedName>
    <definedName name="Branża">#REF!</definedName>
    <definedName name="bu_code">#REF!</definedName>
    <definedName name="bu_name">#REF!</definedName>
    <definedName name="budget" hidden="1">#REF!</definedName>
    <definedName name="budget_fx">#REF!</definedName>
    <definedName name="budget_fx_2016">#REF!</definedName>
    <definedName name="budget_fx_2017">#REF!</definedName>
    <definedName name="budget_fx_2019">#REF!</definedName>
    <definedName name="Budgeted_17_18_exchange_rate">#REF!</definedName>
    <definedName name="Budgeted_18_19_exchange_rate">#REF!</definedName>
    <definedName name="BudgetKaposvár" hidden="1">{#N/A,#N/A,TRUE,"Pcm Budget 2002  Huf";#N/A,#N/A,TRUE,"Csepel";#N/A,#N/A,TRUE,"Gyor";#N/A,#N/A,TRUE,"Debrecen";#N/A,#N/A,TRUE,"Alba";#N/A,#N/A,TRUE,"Pecs";#N/A,#N/A,TRUE,"Szeged";#N/A,#N/A,TRUE,"Miskolc";#N/A,#N/A,TRUE,"Duna";#N/A,#N/A,TRUE,"Sopron";#N/A,#N/A,TRUE,"nyir";#N/A,#N/A,TRUE,"Kaniza";#N/A,#N/A,TRUE,"Kaposvar";#N/A,#N/A,TRUE,"Szolnok";#N/A,#N/A,TRUE,"Zala";#N/A,#N/A,TRUE,"Szombathely"}</definedName>
    <definedName name="BudgetKaposvár_2" hidden="1">{#N/A,#N/A,TRUE,"Pcm Budget 2002  Huf";#N/A,#N/A,TRUE,"Csepel";#N/A,#N/A,TRUE,"Gyor";#N/A,#N/A,TRUE,"Debrecen";#N/A,#N/A,TRUE,"Alba";#N/A,#N/A,TRUE,"Pecs";#N/A,#N/A,TRUE,"Szeged";#N/A,#N/A,TRUE,"Miskolc";#N/A,#N/A,TRUE,"Duna";#N/A,#N/A,TRUE,"Sopron";#N/A,#N/A,TRUE,"nyir";#N/A,#N/A,TRUE,"Kaniza";#N/A,#N/A,TRUE,"Kaposvar";#N/A,#N/A,TRUE,"Szolnok";#N/A,#N/A,TRUE,"Zala";#N/A,#N/A,TRUE,"Szombathely"}</definedName>
    <definedName name="BudgetKaposvár_3" hidden="1">{#N/A,#N/A,TRUE,"Pcm Budget 2002  Huf";#N/A,#N/A,TRUE,"Csepel";#N/A,#N/A,TRUE,"Gyor";#N/A,#N/A,TRUE,"Debrecen";#N/A,#N/A,TRUE,"Alba";#N/A,#N/A,TRUE,"Pecs";#N/A,#N/A,TRUE,"Szeged";#N/A,#N/A,TRUE,"Miskolc";#N/A,#N/A,TRUE,"Duna";#N/A,#N/A,TRUE,"Sopron";#N/A,#N/A,TRUE,"nyir";#N/A,#N/A,TRUE,"Kaniza";#N/A,#N/A,TRUE,"Kaposvar";#N/A,#N/A,TRUE,"Szolnok";#N/A,#N/A,TRUE,"Zala";#N/A,#N/A,TRUE,"Szombathely"}</definedName>
    <definedName name="BudgetKaposvár_4" hidden="1">{#N/A,#N/A,TRUE,"Pcm Budget 2002  Huf";#N/A,#N/A,TRUE,"Csepel";#N/A,#N/A,TRUE,"Gyor";#N/A,#N/A,TRUE,"Debrecen";#N/A,#N/A,TRUE,"Alba";#N/A,#N/A,TRUE,"Pecs";#N/A,#N/A,TRUE,"Szeged";#N/A,#N/A,TRUE,"Miskolc";#N/A,#N/A,TRUE,"Duna";#N/A,#N/A,TRUE,"Sopron";#N/A,#N/A,TRUE,"nyir";#N/A,#N/A,TRUE,"Kaniza";#N/A,#N/A,TRUE,"Kaposvar";#N/A,#N/A,TRUE,"Szolnok";#N/A,#N/A,TRUE,"Zala";#N/A,#N/A,TRUE,"Szombathely"}</definedName>
    <definedName name="BudgetKaposvár_5" hidden="1">{#N/A,#N/A,TRUE,"Pcm Budget 2002  Huf";#N/A,#N/A,TRUE,"Csepel";#N/A,#N/A,TRUE,"Gyor";#N/A,#N/A,TRUE,"Debrecen";#N/A,#N/A,TRUE,"Alba";#N/A,#N/A,TRUE,"Pecs";#N/A,#N/A,TRUE,"Szeged";#N/A,#N/A,TRUE,"Miskolc";#N/A,#N/A,TRUE,"Duna";#N/A,#N/A,TRUE,"Sopron";#N/A,#N/A,TRUE,"nyir";#N/A,#N/A,TRUE,"Kaniza";#N/A,#N/A,TRUE,"Kaposvar";#N/A,#N/A,TRUE,"Szolnok";#N/A,#N/A,TRUE,"Zala";#N/A,#N/A,TRUE,"Szombathely"}</definedName>
    <definedName name="Budgets">#REF!</definedName>
    <definedName name="Building_Maintenance">#REF!</definedName>
    <definedName name="BusinessModel">#REF!</definedName>
    <definedName name="BV_OVER_SHARES" hidden="1">"BV_OVER_SHARES"</definedName>
    <definedName name="ç" hidden="1">#REF!</definedName>
    <definedName name="C.">#REF!</definedName>
    <definedName name="C._1_3">NA()</definedName>
    <definedName name="C._12_3">NA()</definedName>
    <definedName name="C._13_3">NA()</definedName>
    <definedName name="C._14_3">NA()</definedName>
    <definedName name="C._15_3">NA()</definedName>
    <definedName name="C._16_1">NA()</definedName>
    <definedName name="C._18_1">NA()</definedName>
    <definedName name="C._19_1">NA()</definedName>
    <definedName name="C._2_3">NA()</definedName>
    <definedName name="C._3_3">NA()</definedName>
    <definedName name="C._40_3">NA()</definedName>
    <definedName name="C._41_1">NA()</definedName>
    <definedName name="Ca_1_3">NA()</definedName>
    <definedName name="Ca_12_3">NA()</definedName>
    <definedName name="Ca_13_3">NA()</definedName>
    <definedName name="Ca_14_3">NA()</definedName>
    <definedName name="Ca_15_3">NA()</definedName>
    <definedName name="Ca_18_1">NA()</definedName>
    <definedName name="Ca_19_1">NA()</definedName>
    <definedName name="Ca_38">NA()</definedName>
    <definedName name="cadcv" localSheetId="6" hidden="1">{#N/A,#N/A,FALSE,"Aging Summary";#N/A,#N/A,FALSE,"Ratio Analysis";#N/A,#N/A,FALSE,"Test 120 Day Accts";#N/A,#N/A,FALSE,"Tickmarks"}</definedName>
    <definedName name="cadcv" localSheetId="4" hidden="1">{#N/A,#N/A,FALSE,"Aging Summary";#N/A,#N/A,FALSE,"Ratio Analysis";#N/A,#N/A,FALSE,"Test 120 Day Accts";#N/A,#N/A,FALSE,"Tickmarks"}</definedName>
    <definedName name="cadcv" localSheetId="5" hidden="1">{#N/A,#N/A,FALSE,"Aging Summary";#N/A,#N/A,FALSE,"Ratio Analysis";#N/A,#N/A,FALSE,"Test 120 Day Accts";#N/A,#N/A,FALSE,"Tickmarks"}</definedName>
    <definedName name="cadcv" hidden="1">{#N/A,#N/A,FALSE,"Aging Summary";#N/A,#N/A,FALSE,"Ratio Analysis";#N/A,#N/A,FALSE,"Test 120 Day Accts";#N/A,#N/A,FALSE,"Tickmarks"}</definedName>
    <definedName name="calc">1</definedName>
    <definedName name="calculo" hidden="1">{#N/A,#N/A,FALSE,"Bal Hist";#N/A,#N/A,FALSE,"Res Hist";#N/A,#N/A,FALSE,"Bal Prev";#N/A,#N/A,FALSE,"Res Prev";#N/A,#N/A,FALSE,"Fl.Cx (md)";#N/A,#N/A,FALSE,"Serv Div_1";#N/A,#N/A,FALSE,"PG Inv";#N/A,#N/A,FALSE,"Indicadores"}</definedName>
    <definedName name="calculo_2" hidden="1">{#N/A,#N/A,FALSE,"Bal Hist";#N/A,#N/A,FALSE,"Res Hist";#N/A,#N/A,FALSE,"Bal Prev";#N/A,#N/A,FALSE,"Res Prev";#N/A,#N/A,FALSE,"Fl.Cx (md)";#N/A,#N/A,FALSE,"Serv Div_1";#N/A,#N/A,FALSE,"PG Inv";#N/A,#N/A,FALSE,"Indicadores"}</definedName>
    <definedName name="calculo_3" hidden="1">{#N/A,#N/A,FALSE,"Bal Hist";#N/A,#N/A,FALSE,"Res Hist";#N/A,#N/A,FALSE,"Bal Prev";#N/A,#N/A,FALSE,"Res Prev";#N/A,#N/A,FALSE,"Fl.Cx (md)";#N/A,#N/A,FALSE,"Serv Div_1";#N/A,#N/A,FALSE,"PG Inv";#N/A,#N/A,FALSE,"Indicadores"}</definedName>
    <definedName name="calculo_4" hidden="1">{#N/A,#N/A,FALSE,"Bal Hist";#N/A,#N/A,FALSE,"Res Hist";#N/A,#N/A,FALSE,"Bal Prev";#N/A,#N/A,FALSE,"Res Prev";#N/A,#N/A,FALSE,"Fl.Cx (md)";#N/A,#N/A,FALSE,"Serv Div_1";#N/A,#N/A,FALSE,"PG Inv";#N/A,#N/A,FALSE,"Indicadores"}</definedName>
    <definedName name="calculo_5" hidden="1">{#N/A,#N/A,FALSE,"Bal Hist";#N/A,#N/A,FALSE,"Res Hist";#N/A,#N/A,FALSE,"Bal Prev";#N/A,#N/A,FALSE,"Res Prev";#N/A,#N/A,FALSE,"Fl.Cx (md)";#N/A,#N/A,FALSE,"Serv Div_1";#N/A,#N/A,FALSE,"PG Inv";#N/A,#N/A,FALSE,"Indicadores"}</definedName>
    <definedName name="Cambon">{"N° AUX",0,"Auto","Auto",""}</definedName>
    <definedName name="Cambon_1">{"N° AUX",0,"Auto","Auto",""}</definedName>
    <definedName name="Cambon_1_1">{"N° AUX",0,"Auto","Auto",""}</definedName>
    <definedName name="caooooo" hidden="1">{"résultats",#N/A,FALSE,"résultats SFS";"indicateurs",#N/A,FALSE,"résultats SFS";"commentaires",#N/A,FALSE,"commentaires SFS";"graphiques",#N/A,FALSE,"graphiques SFS"}</definedName>
    <definedName name="CAP" localSheetId="6" hidden="1">{#N/A,#N/A,FALSE,"Aging Summary";#N/A,#N/A,FALSE,"Ratio Analysis";#N/A,#N/A,FALSE,"Test 120 Day Accts";#N/A,#N/A,FALSE,"Tickmarks"}</definedName>
    <definedName name="CAP" localSheetId="4" hidden="1">{#N/A,#N/A,FALSE,"Aging Summary";#N/A,#N/A,FALSE,"Ratio Analysis";#N/A,#N/A,FALSE,"Test 120 Day Accts";#N/A,#N/A,FALSE,"Tickmarks"}</definedName>
    <definedName name="CAP" localSheetId="5" hidden="1">{#N/A,#N/A,FALSE,"Aging Summary";#N/A,#N/A,FALSE,"Ratio Analysis";#N/A,#N/A,FALSE,"Test 120 Day Accts";#N/A,#N/A,FALSE,"Tickmarks"}</definedName>
    <definedName name="CAP" hidden="1">{#N/A,#N/A,FALSE,"Aging Summary";#N/A,#N/A,FALSE,"Ratio Analysis";#N/A,#N/A,FALSE,"Test 120 Day Accts";#N/A,#N/A,FALSE,"Tickmarks"}</definedName>
    <definedName name="capex" localSheetId="6" hidden="1">{#N/A,#N/A,FALSE,"Aging Summary";#N/A,#N/A,FALSE,"Ratio Analysis";#N/A,#N/A,FALSE,"Test 120 Day Accts";#N/A,#N/A,FALSE,"Tickmarks"}</definedName>
    <definedName name="capex" localSheetId="4" hidden="1">{#N/A,#N/A,FALSE,"Aging Summary";#N/A,#N/A,FALSE,"Ratio Analysis";#N/A,#N/A,FALSE,"Test 120 Day Accts";#N/A,#N/A,FALSE,"Tickmarks"}</definedName>
    <definedName name="capex" localSheetId="5" hidden="1">{#N/A,#N/A,FALSE,"Aging Summary";#N/A,#N/A,FALSE,"Ratio Analysis";#N/A,#N/A,FALSE,"Test 120 Day Accts";#N/A,#N/A,FALSE,"Tickmarks"}</definedName>
    <definedName name="capex" hidden="1">{#N/A,#N/A,FALSE,"Aging Summary";#N/A,#N/A,FALSE,"Ratio Analysis";#N/A,#N/A,FALSE,"Test 120 Day Accts";#N/A,#N/A,FALSE,"Tickmarks"}</definedName>
    <definedName name="Capex_Expenses">#REF!</definedName>
    <definedName name="CAPITAL_EXPEN" hidden="1">"CAPITAL_EXPEN"</definedName>
    <definedName name="CAPITAL_LEASE" hidden="1">"CAPITAL_LEASE"</definedName>
    <definedName name="CapType">#REF!</definedName>
    <definedName name="Car_Park___Roads_Maintenance">#REF!</definedName>
    <definedName name="carla" hidden="1">#REF!</definedName>
    <definedName name="Cascada1" hidden="1">{#N/A,#N/A,TRUE,"GLOBAL";#N/A,#N/A,TRUE,"RUSTICOS";#N/A,#N/A,TRUE,"INMUEBLES"}</definedName>
    <definedName name="CASH_DUE_BANKS" hidden="1">"CASH_DUE_BANKS"</definedName>
    <definedName name="CASH_EQUIV" hidden="1">"CASH_EQUIV"</definedName>
    <definedName name="CASH_INTEREST" hidden="1">"CASH_INTEREST"</definedName>
    <definedName name="CASH_ST" hidden="1">"CASH_ST"</definedName>
    <definedName name="CASH_TAXES" hidden="1">"CASH_TAXES"</definedName>
    <definedName name="CASHFLOW">#REF!</definedName>
    <definedName name="Cashflow_Start_Date">#REF!</definedName>
    <definedName name="CashFlow2" hidden="1">{#N/A,#N/A,FALSE,"Cover &amp; Contents ex USGAAP";#N/A,#N/A,FALSE,"Mgr";#N/A,#N/A,FALSE,"Audit ex USGAAP";#N/A,#N/A,FALSE,"Net Assets &amp; Ops &amp; #Units";#N/A,#N/A,FALSE,"NAV per unit";#N/A,#N/A,FALSE,"Cashflow &amp; RE";#N/A,#N/A,FALSE,"Notes 1-2";#N/A,#N/A,FALSE,"Notes 3-10";#N/A,#N/A,FALSE,"Notes 10-12";#N/A,#N/A,FALSE,"Notes 13-19";#N/A,#N/A,FALSE,"Notes 20-21";#N/A,#N/A,FALSE,"Note 22 Cos 1";#N/A,#N/A,FALSE,"Cos 2";#N/A,#N/A,FALSE,"App I";#N/A,#N/A,FALSE,"App II"}</definedName>
    <definedName name="Category">#REF!</definedName>
    <definedName name="catia" hidden="1">#REF!</definedName>
    <definedName name="CBRE_cat">#REF!</definedName>
    <definedName name="CBWorkbookPriority" hidden="1">-291990084</definedName>
    <definedName name="cc" localSheetId="6" hidden="1">{#N/A,#N/A,FALSE,"P&amp;L";#N/A,#N/A,FALSE,"Var_Fixed_cost"}</definedName>
    <definedName name="cc" localSheetId="4" hidden="1">{#N/A,#N/A,FALSE,"P&amp;L";#N/A,#N/A,FALSE,"Var_Fixed_cost"}</definedName>
    <definedName name="cc" localSheetId="5" hidden="1">{#N/A,#N/A,FALSE,"P&amp;L";#N/A,#N/A,FALSE,"Var_Fixed_cost"}</definedName>
    <definedName name="cc" hidden="1">{#N/A,#N/A,FALSE,"P&amp;L";#N/A,#N/A,FALSE,"Var_Fixed_cost"}</definedName>
    <definedName name="ccc" localSheetId="6" hidden="1">{#N/A,#N/A,FALSE,"Legal Entities";#N/A,#N/A,FALSE,"Departments";#N/A,#N/A,FALSE,"Chart of Accounts"}</definedName>
    <definedName name="ccc" localSheetId="4" hidden="1">{#N/A,#N/A,FALSE,"Legal Entities";#N/A,#N/A,FALSE,"Departments";#N/A,#N/A,FALSE,"Chart of Accounts"}</definedName>
    <definedName name="ccc" localSheetId="5" hidden="1">{#N/A,#N/A,FALSE,"Legal Entities";#N/A,#N/A,FALSE,"Departments";#N/A,#N/A,FALSE,"Chart of Accounts"}</definedName>
    <definedName name="ccc" hidden="1">{#N/A,#N/A,FALSE,"Legal Entities";#N/A,#N/A,FALSE,"Departments";#N/A,#N/A,FALSE,"Chart of Accounts"}</definedName>
    <definedName name="CCCA1">#REF!</definedName>
    <definedName name="CCCA1_1_3">NA()</definedName>
    <definedName name="CCCA1_25_3">NA()</definedName>
    <definedName name="CCCA1_26_1">NA()</definedName>
    <definedName name="CCCA1_27_1">NA()</definedName>
    <definedName name="CCCA1_28_1">NA()</definedName>
    <definedName name="CCCA1_29_1">NA()</definedName>
    <definedName name="CCCA1_30_1">NA()</definedName>
    <definedName name="CCCA1_31_1">NA()</definedName>
    <definedName name="CCCA1_32_1">NA()</definedName>
    <definedName name="CCCA1_33_1">NA()</definedName>
    <definedName name="CCCA1_34_1">NA()</definedName>
    <definedName name="CCCA1_35_1">NA()</definedName>
    <definedName name="CCCA1_36_1">NA()</definedName>
    <definedName name="CCCA1_37_1">NA()</definedName>
    <definedName name="CCCA1_38_1">NA()</definedName>
    <definedName name="CCCA1_4_3">NA()</definedName>
    <definedName name="CCCA1_40_3">NA()</definedName>
    <definedName name="CCCA1_5_1">NA()</definedName>
    <definedName name="CCCA12">#REF!</definedName>
    <definedName name="CCCA12_1_3">NA()</definedName>
    <definedName name="CCCA12_38">NA()</definedName>
    <definedName name="CCCA12_40">NA()</definedName>
    <definedName name="CCCA2">#REF!</definedName>
    <definedName name="CCCA2_1_3">NA()</definedName>
    <definedName name="CCCA2_25_3">NA()</definedName>
    <definedName name="CCCA2_26_1">NA()</definedName>
    <definedName name="CCCA2_27_1">NA()</definedName>
    <definedName name="CCCA2_28_1">NA()</definedName>
    <definedName name="CCCA2_29_1">NA()</definedName>
    <definedName name="CCCA2_30_1">NA()</definedName>
    <definedName name="CCCA2_31_1">NA()</definedName>
    <definedName name="CCCA2_32_1">NA()</definedName>
    <definedName name="CCCA2_33_1">NA()</definedName>
    <definedName name="CCCA2_34_1">NA()</definedName>
    <definedName name="CCCA2_35_1">NA()</definedName>
    <definedName name="CCCA2_36_1">NA()</definedName>
    <definedName name="CCCA2_37_1">NA()</definedName>
    <definedName name="CCCA2_38_1">NA()</definedName>
    <definedName name="CCCA2_4_3">NA()</definedName>
    <definedName name="CCCA2_40_3">NA()</definedName>
    <definedName name="CCCA2_5_1">NA()</definedName>
    <definedName name="CCCA3">#REF!</definedName>
    <definedName name="CCCA3_1_3">NA()</definedName>
    <definedName name="CCCA3_25_3">NA()</definedName>
    <definedName name="CCCA3_26_1">NA()</definedName>
    <definedName name="CCCA3_27_1">NA()</definedName>
    <definedName name="CCCA3_28_1">NA()</definedName>
    <definedName name="CCCA3_29_1">NA()</definedName>
    <definedName name="CCCA3_30_1">NA()</definedName>
    <definedName name="CCCA3_31_1">NA()</definedName>
    <definedName name="CCCA3_32_1">NA()</definedName>
    <definedName name="CCCA3_33_1">NA()</definedName>
    <definedName name="CCCA3_34_1">NA()</definedName>
    <definedName name="CCCA3_35_1">NA()</definedName>
    <definedName name="CCCA3_36_1">NA()</definedName>
    <definedName name="CCCA3_37_1">NA()</definedName>
    <definedName name="CCCA3_38_1">NA()</definedName>
    <definedName name="CCCA3_4_3">NA()</definedName>
    <definedName name="CCCA3_40_3">NA()</definedName>
    <definedName name="CCCA3_5_1">NA()</definedName>
    <definedName name="CCCA3232">#REF!</definedName>
    <definedName name="CCCA3232_1_3">NA()</definedName>
    <definedName name="CCCA3232_38">NA()</definedName>
    <definedName name="CCCA3232_40">NA()</definedName>
    <definedName name="cccc" hidden="1">{#N/A,#N/A,TRUE,"Pcm Budget 2002  Huf";#N/A,#N/A,TRUE,"Csepel";#N/A,#N/A,TRUE,"Gyor";#N/A,#N/A,TRUE,"Debrecen";#N/A,#N/A,TRUE,"Alba";#N/A,#N/A,TRUE,"Pecs";#N/A,#N/A,TRUE,"Szeged";#N/A,#N/A,TRUE,"Miskolc";#N/A,#N/A,TRUE,"Duna";#N/A,#N/A,TRUE,"Sopron";#N/A,#N/A,TRUE,"nyir";#N/A,#N/A,TRUE,"Kaniza";#N/A,#N/A,TRUE,"Kaposvar";#N/A,#N/A,TRUE,"Szolnok";#N/A,#N/A,TRUE,"Zala";#N/A,#N/A,TRUE,"Szombathely"}</definedName>
    <definedName name="ccccccccc" hidden="1">{#N/A,#N/A,TRUE,"Pcm Budget 2002  Huf";#N/A,#N/A,TRUE,"Csepel";#N/A,#N/A,TRUE,"Gyor";#N/A,#N/A,TRUE,"Debrecen";#N/A,#N/A,TRUE,"Alba";#N/A,#N/A,TRUE,"Pecs";#N/A,#N/A,TRUE,"Szeged";#N/A,#N/A,TRUE,"Miskolc";#N/A,#N/A,TRUE,"Duna";#N/A,#N/A,TRUE,"Sopron";#N/A,#N/A,TRUE,"nyir";#N/A,#N/A,TRUE,"Kaniza";#N/A,#N/A,TRUE,"Kaposvar";#N/A,#N/A,TRUE,"Szolnok";#N/A,#N/A,TRUE,"Zala";#N/A,#N/A,TRUE,"Szombathely"}</definedName>
    <definedName name="cccccccccccc" hidden="1">#REF!</definedName>
    <definedName name="ccccccccccccc" hidden="1">{"'Parte I (BPA)'!$A$1:$A$3"}</definedName>
    <definedName name="cccccccccccccc" hidden="1">{#N/A,#N/A,FALSE,"Aging Summary";#N/A,#N/A,FALSE,"Ratio Analysis";#N/A,#N/A,FALSE,"Test 120 Day Accts";#N/A,#N/A,FALSE,"Tickmarks"}</definedName>
    <definedName name="cccccccccccccccc" hidden="1">{"'Parte I (BPA)'!$A$1:$A$3"}</definedName>
    <definedName name="CCFA1">#REF!</definedName>
    <definedName name="CCFA1_1_3">NA()</definedName>
    <definedName name="CCFA1_25_3">NA()</definedName>
    <definedName name="CCFA1_26_1">NA()</definedName>
    <definedName name="CCFA1_27_1">NA()</definedName>
    <definedName name="CCFA1_28_1">NA()</definedName>
    <definedName name="CCFA1_29_1">NA()</definedName>
    <definedName name="CCFA1_30_1">NA()</definedName>
    <definedName name="CCFA1_31_1">NA()</definedName>
    <definedName name="CCFA1_32_1">NA()</definedName>
    <definedName name="CCFA1_33_1">NA()</definedName>
    <definedName name="CCFA1_34_1">NA()</definedName>
    <definedName name="CCFA1_35_1">NA()</definedName>
    <definedName name="CCFA1_36_1">NA()</definedName>
    <definedName name="CCFA1_37_1">NA()</definedName>
    <definedName name="CCFA1_38_1">NA()</definedName>
    <definedName name="CCFA1_4_3">NA()</definedName>
    <definedName name="CCFA1_40_3">NA()</definedName>
    <definedName name="CCFA1_5_1">NA()</definedName>
    <definedName name="CCFA15">#REF!</definedName>
    <definedName name="CCFA15_1_3">NA()</definedName>
    <definedName name="CCFA15_25_3">NA()</definedName>
    <definedName name="CCFA15_26_1">NA()</definedName>
    <definedName name="CCFA15_27_1">NA()</definedName>
    <definedName name="CCFA15_28_1">NA()</definedName>
    <definedName name="CCFA15_29_1">NA()</definedName>
    <definedName name="CCFA15_30_1">NA()</definedName>
    <definedName name="CCFA15_31_1">NA()</definedName>
    <definedName name="CCFA15_32_1">NA()</definedName>
    <definedName name="CCFA15_33_1">NA()</definedName>
    <definedName name="CCFA15_34_1">NA()</definedName>
    <definedName name="CCFA15_35_1">NA()</definedName>
    <definedName name="CCFA15_36_1">NA()</definedName>
    <definedName name="CCFA15_37_1">NA()</definedName>
    <definedName name="CCFA15_38_1">NA()</definedName>
    <definedName name="CCFA15_4_3">NA()</definedName>
    <definedName name="CCFA15_40_3">NA()</definedName>
    <definedName name="CCFA15_5_1">NA()</definedName>
    <definedName name="CCFA16">#REF!</definedName>
    <definedName name="CCFA16_1_3">NA()</definedName>
    <definedName name="CCFA16_25_3">NA()</definedName>
    <definedName name="CCFA16_26_1">NA()</definedName>
    <definedName name="CCFA16_27_1">NA()</definedName>
    <definedName name="CCFA16_28_1">NA()</definedName>
    <definedName name="CCFA16_29_1">NA()</definedName>
    <definedName name="CCFA16_30_1">NA()</definedName>
    <definedName name="CCFA16_31_1">NA()</definedName>
    <definedName name="CCFA16_32_1">NA()</definedName>
    <definedName name="CCFA16_33_1">NA()</definedName>
    <definedName name="CCFA16_34_1">NA()</definedName>
    <definedName name="CCFA16_35_1">NA()</definedName>
    <definedName name="CCFA16_36_1">NA()</definedName>
    <definedName name="CCFA16_37_1">NA()</definedName>
    <definedName name="CCFA16_38_1">NA()</definedName>
    <definedName name="CCFA16_4_3">NA()</definedName>
    <definedName name="CCFA16_40_3">NA()</definedName>
    <definedName name="CCFA16_5_1">NA()</definedName>
    <definedName name="CCFA17">#REF!</definedName>
    <definedName name="CCFA17_1_3">NA()</definedName>
    <definedName name="CCFA17_25_3">NA()</definedName>
    <definedName name="CCFA17_26_1">NA()</definedName>
    <definedName name="CCFA17_27_1">NA()</definedName>
    <definedName name="CCFA17_28_1">NA()</definedName>
    <definedName name="CCFA17_29_1">NA()</definedName>
    <definedName name="CCFA17_30_1">NA()</definedName>
    <definedName name="CCFA17_31_1">NA()</definedName>
    <definedName name="CCFA17_32_1">NA()</definedName>
    <definedName name="CCFA17_33_1">NA()</definedName>
    <definedName name="CCFA17_34_1">NA()</definedName>
    <definedName name="CCFA17_35_1">NA()</definedName>
    <definedName name="CCFA17_36_1">NA()</definedName>
    <definedName name="CCFA17_37_1">NA()</definedName>
    <definedName name="CCFA17_38_1">NA()</definedName>
    <definedName name="CCFA17_4_3">NA()</definedName>
    <definedName name="CCFA17_40_3">NA()</definedName>
    <definedName name="CCFA17_5_1">NA()</definedName>
    <definedName name="CCFA2">#REF!</definedName>
    <definedName name="CCFA2_1_3">NA()</definedName>
    <definedName name="CCFA2_25_3">NA()</definedName>
    <definedName name="CCFA2_26_1">NA()</definedName>
    <definedName name="CCFA2_27_1">NA()</definedName>
    <definedName name="CCFA2_28_1">NA()</definedName>
    <definedName name="CCFA2_29_1">NA()</definedName>
    <definedName name="CCFA2_30_1">NA()</definedName>
    <definedName name="CCFA2_31_1">NA()</definedName>
    <definedName name="CCFA2_32_1">NA()</definedName>
    <definedName name="CCFA2_33_1">NA()</definedName>
    <definedName name="CCFA2_34_1">NA()</definedName>
    <definedName name="CCFA2_35_1">NA()</definedName>
    <definedName name="CCFA2_36_1">NA()</definedName>
    <definedName name="CCFA2_37_1">NA()</definedName>
    <definedName name="CCFA2_38_1">NA()</definedName>
    <definedName name="CCFA2_4_3">NA()</definedName>
    <definedName name="CCFA2_40_3">NA()</definedName>
    <definedName name="CCFA2_5_1">NA()</definedName>
    <definedName name="CCFA3">#REF!</definedName>
    <definedName name="CCFA3_1_3">NA()</definedName>
    <definedName name="CCFA3_25_3">NA()</definedName>
    <definedName name="CCFA3_26_1">NA()</definedName>
    <definedName name="CCFA3_27_1">NA()</definedName>
    <definedName name="CCFA3_28_1">NA()</definedName>
    <definedName name="CCFA3_29_1">NA()</definedName>
    <definedName name="CCFA3_30_1">NA()</definedName>
    <definedName name="CCFA3_31_1">NA()</definedName>
    <definedName name="CCFA3_32_1">NA()</definedName>
    <definedName name="CCFA3_33_1">NA()</definedName>
    <definedName name="CCFA3_34_1">NA()</definedName>
    <definedName name="CCFA3_35_1">NA()</definedName>
    <definedName name="CCFA3_36_1">NA()</definedName>
    <definedName name="CCFA3_37_1">NA()</definedName>
    <definedName name="CCFA3_38_1">NA()</definedName>
    <definedName name="CCFA3_4_3">NA()</definedName>
    <definedName name="CCFA3_40_3">NA()</definedName>
    <definedName name="CCFA3_5_1">NA()</definedName>
    <definedName name="CCFA6">#REF!</definedName>
    <definedName name="CCFA6_1_3">NA()</definedName>
    <definedName name="CCFA6_25_3">NA()</definedName>
    <definedName name="CCFA6_26_1">NA()</definedName>
    <definedName name="CCFA6_27_1">NA()</definedName>
    <definedName name="CCFA6_28_1">NA()</definedName>
    <definedName name="CCFA6_29_1">NA()</definedName>
    <definedName name="CCFA6_30_1">NA()</definedName>
    <definedName name="CCFA6_31_1">NA()</definedName>
    <definedName name="CCFA6_32_1">NA()</definedName>
    <definedName name="CCFA6_33_1">NA()</definedName>
    <definedName name="CCFA6_34_1">NA()</definedName>
    <definedName name="CCFA6_35_1">NA()</definedName>
    <definedName name="CCFA6_36_1">NA()</definedName>
    <definedName name="CCFA6_37_1">NA()</definedName>
    <definedName name="CCFA6_38_1">NA()</definedName>
    <definedName name="CCFA6_4_3">NA()</definedName>
    <definedName name="CCFA6_40_3">NA()</definedName>
    <definedName name="CCFA6_5_1">NA()</definedName>
    <definedName name="CCFA7">#REF!</definedName>
    <definedName name="CCFA7_1_3">NA()</definedName>
    <definedName name="CCFA7_25_3">NA()</definedName>
    <definedName name="CCFA7_26_1">NA()</definedName>
    <definedName name="CCFA7_27_1">NA()</definedName>
    <definedName name="CCFA7_28_1">NA()</definedName>
    <definedName name="CCFA7_29_1">NA()</definedName>
    <definedName name="CCFA7_30_1">NA()</definedName>
    <definedName name="CCFA7_31_1">NA()</definedName>
    <definedName name="CCFA7_32_1">NA()</definedName>
    <definedName name="CCFA7_33_1">NA()</definedName>
    <definedName name="CCFA7_34_1">NA()</definedName>
    <definedName name="CCFA7_35_1">NA()</definedName>
    <definedName name="CCFA7_36_1">NA()</definedName>
    <definedName name="CCFA7_37_1">NA()</definedName>
    <definedName name="CCFA7_38_1">NA()</definedName>
    <definedName name="CCFA7_4_3">NA()</definedName>
    <definedName name="CCFA7_40_3">NA()</definedName>
    <definedName name="CCFA7_5_1">NA()</definedName>
    <definedName name="CCFA8">#REF!</definedName>
    <definedName name="CCFA8_1_3">NA()</definedName>
    <definedName name="CCFA8_25_3">NA()</definedName>
    <definedName name="CCFA8_26_1">NA()</definedName>
    <definedName name="CCFA8_27_1">NA()</definedName>
    <definedName name="CCFA8_28_1">NA()</definedName>
    <definedName name="CCFA8_29_1">NA()</definedName>
    <definedName name="CCFA8_30_1">NA()</definedName>
    <definedName name="CCFA8_31_1">NA()</definedName>
    <definedName name="CCFA8_32_1">NA()</definedName>
    <definedName name="CCFA8_33_1">NA()</definedName>
    <definedName name="CCFA8_34_1">NA()</definedName>
    <definedName name="CCFA8_35_1">NA()</definedName>
    <definedName name="CCFA8_36_1">NA()</definedName>
    <definedName name="CCFA8_37_1">NA()</definedName>
    <definedName name="CCFA8_38_1">NA()</definedName>
    <definedName name="CCFA8_4_3">NA()</definedName>
    <definedName name="CCFA8_40_3">NA()</definedName>
    <definedName name="CCFA8_5_1">NA()</definedName>
    <definedName name="CCFA9">#REF!</definedName>
    <definedName name="CCFA9_1_3">NA()</definedName>
    <definedName name="CCFA9_25_3">NA()</definedName>
    <definedName name="CCFA9_26_1">NA()</definedName>
    <definedName name="CCFA9_27_1">NA()</definedName>
    <definedName name="CCFA9_28_1">NA()</definedName>
    <definedName name="CCFA9_29_1">NA()</definedName>
    <definedName name="CCFA9_30_1">NA()</definedName>
    <definedName name="CCFA9_31_1">NA()</definedName>
    <definedName name="CCFA9_32_1">NA()</definedName>
    <definedName name="CCFA9_33_1">NA()</definedName>
    <definedName name="CCFA9_34_1">NA()</definedName>
    <definedName name="CCFA9_35_1">NA()</definedName>
    <definedName name="CCFA9_36_1">NA()</definedName>
    <definedName name="CCFA9_37_1">NA()</definedName>
    <definedName name="CCFA9_38_1">NA()</definedName>
    <definedName name="CCFA9_4_3">NA()</definedName>
    <definedName name="CCFA9_40_3">NA()</definedName>
    <definedName name="CCFA9_5_1">NA()</definedName>
    <definedName name="cddcd" hidden="1">#REF!</definedName>
    <definedName name="cduarte" hidden="1">#REF!</definedName>
    <definedName name="cdusarte" hidden="1">#REF!</definedName>
    <definedName name="celia" hidden="1">{"'Parte I (BPA)'!$A$1:$A$3"}</definedName>
    <definedName name="Centre">#REF!</definedName>
    <definedName name="Centre_1">NA()</definedName>
    <definedName name="centre1_1">NA()</definedName>
    <definedName name="Centre2_1">NA()</definedName>
    <definedName name="Centre2_10">NA()</definedName>
    <definedName name="Centre2_11">NA()</definedName>
    <definedName name="Centre2_3">NA()</definedName>
    <definedName name="Centre2_4">NA()</definedName>
    <definedName name="Centre2_5">NA()</definedName>
    <definedName name="Centre2_6">NA()</definedName>
    <definedName name="Centrum">OFFSET(#REF!,0,0,COUNTA(#REF!),1)</definedName>
    <definedName name="cer" localSheetId="6" hidden="1">{#N/A,#N/A,FALSE,"Aging Summary";#N/A,#N/A,FALSE,"Ratio Analysis";#N/A,#N/A,FALSE,"Test 120 Day Accts";#N/A,#N/A,FALSE,"Tickmarks"}</definedName>
    <definedName name="cer" localSheetId="4" hidden="1">{#N/A,#N/A,FALSE,"Aging Summary";#N/A,#N/A,FALSE,"Ratio Analysis";#N/A,#N/A,FALSE,"Test 120 Day Accts";#N/A,#N/A,FALSE,"Tickmarks"}</definedName>
    <definedName name="cer" localSheetId="5" hidden="1">{#N/A,#N/A,FALSE,"Aging Summary";#N/A,#N/A,FALSE,"Ratio Analysis";#N/A,#N/A,FALSE,"Test 120 Day Accts";#N/A,#N/A,FALSE,"Tickmarks"}</definedName>
    <definedName name="cer" hidden="1">{#N/A,#N/A,FALSE,"Aging Summary";#N/A,#N/A,FALSE,"Ratio Analysis";#N/A,#N/A,FALSE,"Test 120 Day Accts";#N/A,#N/A,FALSE,"Tickmarks"}</definedName>
    <definedName name="Certificados" hidden="1">#REF!</definedName>
    <definedName name="cf" localSheetId="6" hidden="1">{#N/A,#N/A,FALSE,"Aging Summary";#N/A,#N/A,FALSE,"Ratio Analysis";#N/A,#N/A,FALSE,"Test 120 Day Accts";#N/A,#N/A,FALSE,"Tickmarks"}</definedName>
    <definedName name="cf" localSheetId="4" hidden="1">{#N/A,#N/A,FALSE,"Aging Summary";#N/A,#N/A,FALSE,"Ratio Analysis";#N/A,#N/A,FALSE,"Test 120 Day Accts";#N/A,#N/A,FALSE,"Tickmarks"}</definedName>
    <definedName name="cf" localSheetId="5" hidden="1">{#N/A,#N/A,FALSE,"Aging Summary";#N/A,#N/A,FALSE,"Ratio Analysis";#N/A,#N/A,FALSE,"Test 120 Day Accts";#N/A,#N/A,FALSE,"Tickmarks"}</definedName>
    <definedName name="cf" hidden="1">{#N/A,#N/A,FALSE,"Aging Summary";#N/A,#N/A,FALSE,"Ratio Analysis";#N/A,#N/A,FALSE,"Test 120 Day Accts";#N/A,#N/A,FALSE,"Tickmarks"}</definedName>
    <definedName name="CF_1" hidden="1">#REF!</definedName>
    <definedName name="cf_2" hidden="1">{#N/A,#N/A,FALSE,"Aging Summary";#N/A,#N/A,FALSE,"Ratio Analysis";#N/A,#N/A,FALSE,"Test 120 Day Accts";#N/A,#N/A,FALSE,"Tickmarks"}</definedName>
    <definedName name="cfcfc" hidden="1">#REF!</definedName>
    <definedName name="CIQWBGuid" hidden="1">"Project Media_SBB Telemach Group financial model_152.xlsm"</definedName>
    <definedName name="cjhlhjl" hidden="1">{"ASCONGRP","COMPANIES",TRUE}</definedName>
    <definedName name="Cleaning___Additional_Works">#REF!</definedName>
    <definedName name="Cleaning___Other">#REF!</definedName>
    <definedName name="Cleaning_Contract">#REF!</definedName>
    <definedName name="Cleaning_Supplies">#REF!</definedName>
    <definedName name="Client" hidden="1">#REF!</definedName>
    <definedName name="cmrecc_1">"$#ODWOŁANIE.$#ODWOŁANIE$#ODWOŁANIE"</definedName>
    <definedName name="cmrecc_10">NA()</definedName>
    <definedName name="cmrecc_11">NA()</definedName>
    <definedName name="cmrecc_12">NA()</definedName>
    <definedName name="cmrecc_13">"$#ODWOŁANIE.$#ODWOŁANIE$#ODWOŁANIE"</definedName>
    <definedName name="cmrecc_14">"$#ODWOŁANIE.$#ODWOŁANIE$#ODWOŁANIE"</definedName>
    <definedName name="cmrecc_15">"$#ODWOŁANIE.$#ODWOŁANIE$#ODWOŁANIE"</definedName>
    <definedName name="cmrecc_16">"$#ODWOŁANIE.$#ODWOŁANIE$#ODWOŁANIE"</definedName>
    <definedName name="cmrecc_17">NA()</definedName>
    <definedName name="cmrecc_18">"$#ODWOŁANIE.$#ODWOŁANIE$#ODWOŁANIE"</definedName>
    <definedName name="cmrecc1">"$#ODWOŁANIE.$#ODWOŁANIE$#ODWOŁANIE"</definedName>
    <definedName name="cmrecc1_1">NA()</definedName>
    <definedName name="cmrecc1_11">NA()</definedName>
    <definedName name="cmrecc1_12">NA()</definedName>
    <definedName name="cmrecc1_13">NA()</definedName>
    <definedName name="cmrecc1_14">NA()</definedName>
    <definedName name="cmrecc1_15">NA()</definedName>
    <definedName name="cmrecc1_16">NA()</definedName>
    <definedName name="cmrecc1_17">NA()</definedName>
    <definedName name="cmrecc1_18">NA()</definedName>
    <definedName name="cmrecc1_2">"$#ODWOŁANIE.$#ODWOŁANIE$#ODWOŁANIE"</definedName>
    <definedName name="cmreccc">"$#ODWOŁANIE.$#ODWOŁANIE$#ODWOŁANIE"</definedName>
    <definedName name="cmreccc_1">NA()</definedName>
    <definedName name="cmreccc_11">NA()</definedName>
    <definedName name="cmreccc_12">NA()</definedName>
    <definedName name="cmreccc_13">NA()</definedName>
    <definedName name="cmreccc_14">NA()</definedName>
    <definedName name="cmreccc_15">NA()</definedName>
    <definedName name="cmreccc_16">NA()</definedName>
    <definedName name="cmreccc_17">NA()</definedName>
    <definedName name="cmreccc_18">NA()</definedName>
    <definedName name="cmreccc_2">"$#ODWOŁANIE.$#ODWOŁANIE$#ODWOŁANIE"</definedName>
    <definedName name="co">1</definedName>
    <definedName name="CoA1997_1_3">NA()</definedName>
    <definedName name="CoA1997_3">#N/A</definedName>
    <definedName name="CoA1997_38">NA()</definedName>
    <definedName name="CoA1997_40">NA()</definedName>
    <definedName name="coc" hidden="1">#REF!</definedName>
    <definedName name="collected" hidden="1">{#N/A,#N/A,FALSE,"SIM95"}</definedName>
    <definedName name="coluna" hidden="1">9</definedName>
    <definedName name="COMMON_STOCK" hidden="1">"COMMON_STOCK"</definedName>
    <definedName name="COMPANY_ADDRESS" hidden="1">"COMPANY_ADDRESS"</definedName>
    <definedName name="COMPANY_PHONE" hidden="1">"COMPANY_PHONE"</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mparativo">{"Client Name or Project Name"}</definedName>
    <definedName name="conagosto">{"Client Name or Project Name"}</definedName>
    <definedName name="connection" hidden="1">"SERVER-3;711;Katerina;1"</definedName>
    <definedName name="Connection.Info" hidden="1">"Server=FPS_1;User_Name=Taha Siddiqui;Password=;Application=Fcosting;Database=Fcosting;"</definedName>
    <definedName name="ConstrLoanIntRate">#REF!</definedName>
    <definedName name="ConstrLoanIntRate_1_3">NA()</definedName>
    <definedName name="ConstrLoanIntRate_25_3">NA()</definedName>
    <definedName name="ConstrLoanIntRate_26_1">NA()</definedName>
    <definedName name="ConstrLoanIntRate_27_1">NA()</definedName>
    <definedName name="ConstrLoanIntRate_28_1">NA()</definedName>
    <definedName name="ConstrLoanIntRate_29_1">NA()</definedName>
    <definedName name="ConstrLoanIntRate_30_1">NA()</definedName>
    <definedName name="ConstrLoanIntRate_31_1">NA()</definedName>
    <definedName name="ConstrLoanIntRate_32_1">NA()</definedName>
    <definedName name="ConstrLoanIntRate_33_1">NA()</definedName>
    <definedName name="ConstrLoanIntRate_34_1">NA()</definedName>
    <definedName name="ConstrLoanIntRate_35_1">NA()</definedName>
    <definedName name="ConstrLoanIntRate_36_1">NA()</definedName>
    <definedName name="ConstrLoanIntRate_37_1">NA()</definedName>
    <definedName name="ConstrLoanIntRate_38_1">NA()</definedName>
    <definedName name="ConstrLoanIntRate_4_3">NA()</definedName>
    <definedName name="ConstrLoanIntRate_40_3">NA()</definedName>
    <definedName name="ConstrLoanIntRate_5_1">NA()</definedName>
    <definedName name="CONT02092000.4" hidden="1">{#N/A,#N/A,FALSE,"1321";#N/A,#N/A,FALSE,"1324";#N/A,#N/A,FALSE,"1333";#N/A,#N/A,FALSE,"1371"}</definedName>
    <definedName name="Contacts_Tenants" localSheetId="25" hidden="1">Main.SAPF4Help()</definedName>
    <definedName name="Contacts_Tenants" localSheetId="14" hidden="1">Main.SAPF4Help()</definedName>
    <definedName name="Contacts_Tenants" hidden="1">Main.SAPF4Help()</definedName>
    <definedName name="Copa" hidden="1">#REF!</definedName>
    <definedName name="Copo" hidden="1">#REF!</definedName>
    <definedName name="Copy" hidden="1">#REF!</definedName>
    <definedName name="COR" hidden="1">#REF!</definedName>
    <definedName name="Corr" hidden="1">{#N/A,#N/A,TRUE,"GLOBAL";#N/A,#N/A,TRUE,"RUSTICOS";#N/A,#N/A,TRUE,"INMUEBLES"}</definedName>
    <definedName name="CORRECC." hidden="1">{#N/A,#N/A,TRUE,"GLOBAL";#N/A,#N/A,TRUE,"RUSTICOS";#N/A,#N/A,TRUE,"INMUEBLES"}</definedName>
    <definedName name="COST_REVENUE" hidden="1">"COST_REVENUE"</definedName>
    <definedName name="CostLevel" hidden="1">#REF!</definedName>
    <definedName name="costs" localSheetId="6" hidden="1">{#N/A,#N/A,FALSE,"Aging Summary";#N/A,#N/A,FALSE,"Ratio Analysis";#N/A,#N/A,FALSE,"Test 120 Day Accts";#N/A,#N/A,FALSE,"Tickmarks"}</definedName>
    <definedName name="costs" localSheetId="4" hidden="1">{#N/A,#N/A,FALSE,"Aging Summary";#N/A,#N/A,FALSE,"Ratio Analysis";#N/A,#N/A,FALSE,"Test 120 Day Accts";#N/A,#N/A,FALSE,"Tickmarks"}</definedName>
    <definedName name="costs" localSheetId="5" hidden="1">{#N/A,#N/A,FALSE,"Aging Summary";#N/A,#N/A,FALSE,"Ratio Analysis";#N/A,#N/A,FALSE,"Test 120 Day Accts";#N/A,#N/A,FALSE,"Tickmarks"}</definedName>
    <definedName name="costs" hidden="1">{#N/A,#N/A,FALSE,"Aging Summary";#N/A,#N/A,FALSE,"Ratio Analysis";#N/A,#N/A,FALSE,"Test 120 Day Accts";#N/A,#N/A,FALSE,"Tickmarks"}</definedName>
    <definedName name="Country">#REF!</definedName>
    <definedName name="COUNTRY_NAME" hidden="1">"COUNTRY_NAME"</definedName>
    <definedName name="Country2019">#REF!</definedName>
    <definedName name="CountryOwnership">#REF!</definedName>
    <definedName name="CountryOwnership_1_3">NA()</definedName>
    <definedName name="CountryOwnership_12_3">NA()</definedName>
    <definedName name="CountryOwnership_13_3">NA()</definedName>
    <definedName name="CountryOwnership_14_3">NA()</definedName>
    <definedName name="CountryOwnership_15_3">NA()</definedName>
    <definedName name="CountryOwnership_16_1">NA()</definedName>
    <definedName name="CountryOwnership_18_1">NA()</definedName>
    <definedName name="CountryOwnership_19_1">NA()</definedName>
    <definedName name="CountryOwnership_2_3">NA()</definedName>
    <definedName name="CountryOwnership_3_3">NA()</definedName>
    <definedName name="CountryOwnership_40_3">NA()</definedName>
    <definedName name="CountryOwnership_41_1">NA()</definedName>
    <definedName name="CountryOwnership2_1_3">NA()</definedName>
    <definedName name="CountryOwnership2_12_3">NA()</definedName>
    <definedName name="CountryOwnership2_13_3">NA()</definedName>
    <definedName name="CountryOwnership2_14_3">NA()</definedName>
    <definedName name="CountryOwnership2_15_3">NA()</definedName>
    <definedName name="CountryOwnership2_18_1">NA()</definedName>
    <definedName name="CountryOwnership2_19_1">NA()</definedName>
    <definedName name="CountryOwnership2_38">NA()</definedName>
    <definedName name="CPI_Costs_Start_Date">#REF!</definedName>
    <definedName name="CPI_Indexation___Operating_expenses">#REF!</definedName>
    <definedName name="CPI_Indexation___Rents">#REF!</definedName>
    <definedName name="CPI_Rent_Start_Date">#REF!</definedName>
    <definedName name="csaba" hidden="1">{#N/A,#N/A,TRUE,"Pcm Budget 2002  Huf";#N/A,#N/A,TRUE,"Csepel";#N/A,#N/A,TRUE,"Gyor";#N/A,#N/A,TRUE,"Debrecen";#N/A,#N/A,TRUE,"Alba";#N/A,#N/A,TRUE,"Pecs";#N/A,#N/A,TRUE,"Szeged";#N/A,#N/A,TRUE,"Miskolc";#N/A,#N/A,TRUE,"Duna";#N/A,#N/A,TRUE,"Sopron";#N/A,#N/A,TRUE,"nyir";#N/A,#N/A,TRUE,"Kaniza";#N/A,#N/A,TRUE,"Kaposvar";#N/A,#N/A,TRUE,"Szolnok";#N/A,#N/A,TRUE,"Zala";#N/A,#N/A,TRUE,"Szombathely"}</definedName>
    <definedName name="csaba_2" hidden="1">{#N/A,#N/A,TRUE,"Pcm Budget 2002  Huf";#N/A,#N/A,TRUE,"Csepel";#N/A,#N/A,TRUE,"Gyor";#N/A,#N/A,TRUE,"Debrecen";#N/A,#N/A,TRUE,"Alba";#N/A,#N/A,TRUE,"Pecs";#N/A,#N/A,TRUE,"Szeged";#N/A,#N/A,TRUE,"Miskolc";#N/A,#N/A,TRUE,"Duna";#N/A,#N/A,TRUE,"Sopron";#N/A,#N/A,TRUE,"nyir";#N/A,#N/A,TRUE,"Kaniza";#N/A,#N/A,TRUE,"Kaposvar";#N/A,#N/A,TRUE,"Szolnok";#N/A,#N/A,TRUE,"Zala";#N/A,#N/A,TRUE,"Szombathely"}</definedName>
    <definedName name="csaba_3" hidden="1">{#N/A,#N/A,TRUE,"Pcm Budget 2002  Huf";#N/A,#N/A,TRUE,"Csepel";#N/A,#N/A,TRUE,"Gyor";#N/A,#N/A,TRUE,"Debrecen";#N/A,#N/A,TRUE,"Alba";#N/A,#N/A,TRUE,"Pecs";#N/A,#N/A,TRUE,"Szeged";#N/A,#N/A,TRUE,"Miskolc";#N/A,#N/A,TRUE,"Duna";#N/A,#N/A,TRUE,"Sopron";#N/A,#N/A,TRUE,"nyir";#N/A,#N/A,TRUE,"Kaniza";#N/A,#N/A,TRUE,"Kaposvar";#N/A,#N/A,TRUE,"Szolnok";#N/A,#N/A,TRUE,"Zala";#N/A,#N/A,TRUE,"Szombathely"}</definedName>
    <definedName name="csaba_4" hidden="1">{#N/A,#N/A,TRUE,"Pcm Budget 2002  Huf";#N/A,#N/A,TRUE,"Csepel";#N/A,#N/A,TRUE,"Gyor";#N/A,#N/A,TRUE,"Debrecen";#N/A,#N/A,TRUE,"Alba";#N/A,#N/A,TRUE,"Pecs";#N/A,#N/A,TRUE,"Szeged";#N/A,#N/A,TRUE,"Miskolc";#N/A,#N/A,TRUE,"Duna";#N/A,#N/A,TRUE,"Sopron";#N/A,#N/A,TRUE,"nyir";#N/A,#N/A,TRUE,"Kaniza";#N/A,#N/A,TRUE,"Kaposvar";#N/A,#N/A,TRUE,"Szolnok";#N/A,#N/A,TRUE,"Zala";#N/A,#N/A,TRUE,"Szombathely"}</definedName>
    <definedName name="csaba_5" hidden="1">{#N/A,#N/A,TRUE,"Pcm Budget 2002  Huf";#N/A,#N/A,TRUE,"Csepel";#N/A,#N/A,TRUE,"Gyor";#N/A,#N/A,TRUE,"Debrecen";#N/A,#N/A,TRUE,"Alba";#N/A,#N/A,TRUE,"Pecs";#N/A,#N/A,TRUE,"Szeged";#N/A,#N/A,TRUE,"Miskolc";#N/A,#N/A,TRUE,"Duna";#N/A,#N/A,TRUE,"Sopron";#N/A,#N/A,TRUE,"nyir";#N/A,#N/A,TRUE,"Kaniza";#N/A,#N/A,TRUE,"Kaposvar";#N/A,#N/A,TRUE,"Szolnok";#N/A,#N/A,TRUE,"Zala";#N/A,#N/A,TRUE,"Szombathely"}</definedName>
    <definedName name="csaba1" hidden="1">{#N/A,#N/A,TRUE,"Pcm Budget 2002  Huf";#N/A,#N/A,TRUE,"Csepel";#N/A,#N/A,TRUE,"Gyor";#N/A,#N/A,TRUE,"Debrecen";#N/A,#N/A,TRUE,"Alba";#N/A,#N/A,TRUE,"Pecs";#N/A,#N/A,TRUE,"Szeged";#N/A,#N/A,TRUE,"Miskolc";#N/A,#N/A,TRUE,"Duna";#N/A,#N/A,TRUE,"Sopron";#N/A,#N/A,TRUE,"nyir";#N/A,#N/A,TRUE,"Kaniza";#N/A,#N/A,TRUE,"Kaposvar";#N/A,#N/A,TRUE,"Szolnok";#N/A,#N/A,TRUE,"Zala";#N/A,#N/A,TRUE,"Szombathely"}</definedName>
    <definedName name="csaba1_2" hidden="1">{#N/A,#N/A,TRUE,"Pcm Budget 2002  Huf";#N/A,#N/A,TRUE,"Csepel";#N/A,#N/A,TRUE,"Gyor";#N/A,#N/A,TRUE,"Debrecen";#N/A,#N/A,TRUE,"Alba";#N/A,#N/A,TRUE,"Pecs";#N/A,#N/A,TRUE,"Szeged";#N/A,#N/A,TRUE,"Miskolc";#N/A,#N/A,TRUE,"Duna";#N/A,#N/A,TRUE,"Sopron";#N/A,#N/A,TRUE,"nyir";#N/A,#N/A,TRUE,"Kaniza";#N/A,#N/A,TRUE,"Kaposvar";#N/A,#N/A,TRUE,"Szolnok";#N/A,#N/A,TRUE,"Zala";#N/A,#N/A,TRUE,"Szombathely"}</definedName>
    <definedName name="csaba1_3" hidden="1">{#N/A,#N/A,TRUE,"Pcm Budget 2002  Huf";#N/A,#N/A,TRUE,"Csepel";#N/A,#N/A,TRUE,"Gyor";#N/A,#N/A,TRUE,"Debrecen";#N/A,#N/A,TRUE,"Alba";#N/A,#N/A,TRUE,"Pecs";#N/A,#N/A,TRUE,"Szeged";#N/A,#N/A,TRUE,"Miskolc";#N/A,#N/A,TRUE,"Duna";#N/A,#N/A,TRUE,"Sopron";#N/A,#N/A,TRUE,"nyir";#N/A,#N/A,TRUE,"Kaniza";#N/A,#N/A,TRUE,"Kaposvar";#N/A,#N/A,TRUE,"Szolnok";#N/A,#N/A,TRUE,"Zala";#N/A,#N/A,TRUE,"Szombathely"}</definedName>
    <definedName name="csaba1_4" hidden="1">{#N/A,#N/A,TRUE,"Pcm Budget 2002  Huf";#N/A,#N/A,TRUE,"Csepel";#N/A,#N/A,TRUE,"Gyor";#N/A,#N/A,TRUE,"Debrecen";#N/A,#N/A,TRUE,"Alba";#N/A,#N/A,TRUE,"Pecs";#N/A,#N/A,TRUE,"Szeged";#N/A,#N/A,TRUE,"Miskolc";#N/A,#N/A,TRUE,"Duna";#N/A,#N/A,TRUE,"Sopron";#N/A,#N/A,TRUE,"nyir";#N/A,#N/A,TRUE,"Kaniza";#N/A,#N/A,TRUE,"Kaposvar";#N/A,#N/A,TRUE,"Szolnok";#N/A,#N/A,TRUE,"Zala";#N/A,#N/A,TRUE,"Szombathely"}</definedName>
    <definedName name="csaba1_5" hidden="1">{#N/A,#N/A,TRUE,"Pcm Budget 2002  Huf";#N/A,#N/A,TRUE,"Csepel";#N/A,#N/A,TRUE,"Gyor";#N/A,#N/A,TRUE,"Debrecen";#N/A,#N/A,TRUE,"Alba";#N/A,#N/A,TRUE,"Pecs";#N/A,#N/A,TRUE,"Szeged";#N/A,#N/A,TRUE,"Miskolc";#N/A,#N/A,TRUE,"Duna";#N/A,#N/A,TRUE,"Sopron";#N/A,#N/A,TRUE,"nyir";#N/A,#N/A,TRUE,"Kaniza";#N/A,#N/A,TRUE,"Kaposvar";#N/A,#N/A,TRUE,"Szolnok";#N/A,#N/A,TRUE,"Zala";#N/A,#N/A,TRUE,"Szombathely"}</definedName>
    <definedName name="csaba1981" hidden="1">{#N/A,#N/A,TRUE,"Pcm Budget 2002  Huf";#N/A,#N/A,TRUE,"Csepel";#N/A,#N/A,TRUE,"Gyor";#N/A,#N/A,TRUE,"Debrecen";#N/A,#N/A,TRUE,"Alba";#N/A,#N/A,TRUE,"Pecs";#N/A,#N/A,TRUE,"Szeged";#N/A,#N/A,TRUE,"Miskolc";#N/A,#N/A,TRUE,"Duna";#N/A,#N/A,TRUE,"Sopron";#N/A,#N/A,TRUE,"nyir";#N/A,#N/A,TRUE,"Kaniza";#N/A,#N/A,TRUE,"Kaposvar";#N/A,#N/A,TRUE,"Szolnok";#N/A,#N/A,TRUE,"Zala";#N/A,#N/A,TRUE,"Szombathely"}</definedName>
    <definedName name="csaba1981_2" hidden="1">{#N/A,#N/A,TRUE,"Pcm Budget 2002  Huf";#N/A,#N/A,TRUE,"Csepel";#N/A,#N/A,TRUE,"Gyor";#N/A,#N/A,TRUE,"Debrecen";#N/A,#N/A,TRUE,"Alba";#N/A,#N/A,TRUE,"Pecs";#N/A,#N/A,TRUE,"Szeged";#N/A,#N/A,TRUE,"Miskolc";#N/A,#N/A,TRUE,"Duna";#N/A,#N/A,TRUE,"Sopron";#N/A,#N/A,TRUE,"nyir";#N/A,#N/A,TRUE,"Kaniza";#N/A,#N/A,TRUE,"Kaposvar";#N/A,#N/A,TRUE,"Szolnok";#N/A,#N/A,TRUE,"Zala";#N/A,#N/A,TRUE,"Szombathely"}</definedName>
    <definedName name="csaba1981_3" hidden="1">{#N/A,#N/A,TRUE,"Pcm Budget 2002  Huf";#N/A,#N/A,TRUE,"Csepel";#N/A,#N/A,TRUE,"Gyor";#N/A,#N/A,TRUE,"Debrecen";#N/A,#N/A,TRUE,"Alba";#N/A,#N/A,TRUE,"Pecs";#N/A,#N/A,TRUE,"Szeged";#N/A,#N/A,TRUE,"Miskolc";#N/A,#N/A,TRUE,"Duna";#N/A,#N/A,TRUE,"Sopron";#N/A,#N/A,TRUE,"nyir";#N/A,#N/A,TRUE,"Kaniza";#N/A,#N/A,TRUE,"Kaposvar";#N/A,#N/A,TRUE,"Szolnok";#N/A,#N/A,TRUE,"Zala";#N/A,#N/A,TRUE,"Szombathely"}</definedName>
    <definedName name="csaba1981_4" hidden="1">{#N/A,#N/A,TRUE,"Pcm Budget 2002  Huf";#N/A,#N/A,TRUE,"Csepel";#N/A,#N/A,TRUE,"Gyor";#N/A,#N/A,TRUE,"Debrecen";#N/A,#N/A,TRUE,"Alba";#N/A,#N/A,TRUE,"Pecs";#N/A,#N/A,TRUE,"Szeged";#N/A,#N/A,TRUE,"Miskolc";#N/A,#N/A,TRUE,"Duna";#N/A,#N/A,TRUE,"Sopron";#N/A,#N/A,TRUE,"nyir";#N/A,#N/A,TRUE,"Kaniza";#N/A,#N/A,TRUE,"Kaposvar";#N/A,#N/A,TRUE,"Szolnok";#N/A,#N/A,TRUE,"Zala";#N/A,#N/A,TRUE,"Szombathely"}</definedName>
    <definedName name="csaba1981_5" hidden="1">{#N/A,#N/A,TRUE,"Pcm Budget 2002  Huf";#N/A,#N/A,TRUE,"Csepel";#N/A,#N/A,TRUE,"Gyor";#N/A,#N/A,TRUE,"Debrecen";#N/A,#N/A,TRUE,"Alba";#N/A,#N/A,TRUE,"Pecs";#N/A,#N/A,TRUE,"Szeged";#N/A,#N/A,TRUE,"Miskolc";#N/A,#N/A,TRUE,"Duna";#N/A,#N/A,TRUE,"Sopron";#N/A,#N/A,TRUE,"nyir";#N/A,#N/A,TRUE,"Kaniza";#N/A,#N/A,TRUE,"Kaposvar";#N/A,#N/A,TRUE,"Szolnok";#N/A,#N/A,TRUE,"Zala";#N/A,#N/A,TRUE,"Szombathely"}</definedName>
    <definedName name="Curr">#REF!</definedName>
    <definedName name="currdb">#REF!</definedName>
    <definedName name="Currency">#REF!</definedName>
    <definedName name="Currency_1_3">NA()</definedName>
    <definedName name="Currency_12_3">NA()</definedName>
    <definedName name="Currency_13_3">NA()</definedName>
    <definedName name="Currency_14_3">NA()</definedName>
    <definedName name="Currency_15_3">NA()</definedName>
    <definedName name="Currency_16_1">NA()</definedName>
    <definedName name="Currency_18_1">NA()</definedName>
    <definedName name="Currency_19_1">NA()</definedName>
    <definedName name="Currency_2_3">NA()</definedName>
    <definedName name="Currency_3_3">NA()</definedName>
    <definedName name="Currency_40_3">NA()</definedName>
    <definedName name="Currency_41_1">NA()</definedName>
    <definedName name="Currency_Conversion2">"Currency Conversion'!$N$15:$Y$24"</definedName>
    <definedName name="currency2_12_3">NA()</definedName>
    <definedName name="currency2_13_3">NA()</definedName>
    <definedName name="currency2_14_3">NA()</definedName>
    <definedName name="currency2_15_3">NA()</definedName>
    <definedName name="currency2_18_1">NA()</definedName>
    <definedName name="currency2_19_1">NA()</definedName>
    <definedName name="currency2_38">NA()</definedName>
    <definedName name="Currency2019">#REF!</definedName>
    <definedName name="CURRENT_PORT" hidden="1">"CURRENT_PORT"</definedName>
    <definedName name="CURRENT_RATIO" hidden="1">"CURRENT_RATIO"</definedName>
    <definedName name="Current_Report_Date">#REF!</definedName>
    <definedName name="Current_Report_Date_1">NA()</definedName>
    <definedName name="currentperiod">YEAR(#REF!)&amp;TEXT(#REF!,"mm")</definedName>
    <definedName name="CustosExploraçãoParâmetros" hidden="1">#REF!</definedName>
    <definedName name="CustosExploraçãoValores" hidden="1">#REF!</definedName>
    <definedName name="cvb" hidden="1">{"toc1",#N/A,FALSE,"TOC";"cover",#N/A,FALSE,"Cover";"ts1",#N/A,FALSE,"Transaction Summary";"ei3",#N/A,FALSE,"Earnings Impact";"ad3",#N/A,FALSE,"accretion dilution"}</definedName>
    <definedName name="cvb_2" hidden="1">{"toc1",#N/A,FALSE,"TOC";"cover",#N/A,FALSE,"Cover";"ts1",#N/A,FALSE,"Transaction Summary";"ei3",#N/A,FALSE,"Earnings Impact";"ad3",#N/A,FALSE,"accretion dilution"}</definedName>
    <definedName name="cvb_3" hidden="1">{"toc1",#N/A,FALSE,"TOC";"cover",#N/A,FALSE,"Cover";"ts1",#N/A,FALSE,"Transaction Summary";"ei3",#N/A,FALSE,"Earnings Impact";"ad3",#N/A,FALSE,"accretion dilution"}</definedName>
    <definedName name="cvb_4" hidden="1">{"toc1",#N/A,FALSE,"TOC";"cover",#N/A,FALSE,"Cover";"ts1",#N/A,FALSE,"Transaction Summary";"ei3",#N/A,FALSE,"Earnings Impact";"ad3",#N/A,FALSE,"accretion dilution"}</definedName>
    <definedName name="cvb_5" hidden="1">{"toc1",#N/A,FALSE,"TOC";"cover",#N/A,FALSE,"Cover";"ts1",#N/A,FALSE,"Transaction Summary";"ei3",#N/A,FALSE,"Earnings Impact";"ad3",#N/A,FALSE,"accretion dilution"}</definedName>
    <definedName name="CVBZ" hidden="1">#REF!</definedName>
    <definedName name="cvs" localSheetId="6" hidden="1">{#N/A,#N/A,TRUE,"Title";#N/A,#N/A,TRUE,"Inhoud";#N/A,#N/A,TRUE,"W&amp;V";#N/A,#N/A,TRUE,"Bruto Marge";#N/A,#N/A,TRUE,"CFP";#N/A,#N/A,TRUE,"Prov";#N/A,#N/A,TRUE,"CCP";#N/A,#N/A,TRUE,"WIP";#N/A,#N/A,TRUE,"PUD"}</definedName>
    <definedName name="cvs" localSheetId="4" hidden="1">{#N/A,#N/A,TRUE,"Title";#N/A,#N/A,TRUE,"Inhoud";#N/A,#N/A,TRUE,"W&amp;V";#N/A,#N/A,TRUE,"Bruto Marge";#N/A,#N/A,TRUE,"CFP";#N/A,#N/A,TRUE,"Prov";#N/A,#N/A,TRUE,"CCP";#N/A,#N/A,TRUE,"WIP";#N/A,#N/A,TRUE,"PUD"}</definedName>
    <definedName name="cvs" localSheetId="5" hidden="1">{#N/A,#N/A,TRUE,"Title";#N/A,#N/A,TRUE,"Inhoud";#N/A,#N/A,TRUE,"W&amp;V";#N/A,#N/A,TRUE,"Bruto Marge";#N/A,#N/A,TRUE,"CFP";#N/A,#N/A,TRUE,"Prov";#N/A,#N/A,TRUE,"CCP";#N/A,#N/A,TRUE,"WIP";#N/A,#N/A,TRUE,"PUD"}</definedName>
    <definedName name="cvs" hidden="1">{#N/A,#N/A,TRUE,"Title";#N/A,#N/A,TRUE,"Inhoud";#N/A,#N/A,TRUE,"W&amp;V";#N/A,#N/A,TRUE,"Bruto Marge";#N/A,#N/A,TRUE,"CFP";#N/A,#N/A,TRUE,"Prov";#N/A,#N/A,TRUE,"CCP";#N/A,#N/A,TRUE,"WIP";#N/A,#N/A,TRUE,"PUD"}</definedName>
    <definedName name="Cwvu.GREY_ALL." hidden="1">#REF!</definedName>
    <definedName name="CY" hidden="1">{#N/A,#N/A,FALSE,"CF9310";#N/A,#N/A,FALSE,"CLASSICS";#N/A,#N/A,FALSE,"CF6310";#N/A,#N/A,FALSE,"CF 5301 5350";#N/A,#N/A,FALSE,"CF8310";#N/A,#N/A,FALSE,"TOTEXT";#N/A,#N/A,FALSE,"CF7305";#N/A,#N/A,FALSE,"CF7311";#N/A,#N/A,FALSE,"CF7320";#N/A,#N/A,FALSE,"CF7321";#N/A,#N/A,FALSE,"CF7330"}</definedName>
    <definedName name="CY_2" hidden="1">{#N/A,#N/A,FALSE,"CF9310";#N/A,#N/A,FALSE,"CLASSICS";#N/A,#N/A,FALSE,"CF6310";#N/A,#N/A,FALSE,"CF 5301 5350";#N/A,#N/A,FALSE,"CF8310";#N/A,#N/A,FALSE,"TOTEXT";#N/A,#N/A,FALSE,"CF7305";#N/A,#N/A,FALSE,"CF7311";#N/A,#N/A,FALSE,"CF7320";#N/A,#N/A,FALSE,"CF7321";#N/A,#N/A,FALSE,"CF7330"}</definedName>
    <definedName name="CY_3" hidden="1">{#N/A,#N/A,FALSE,"CF9310";#N/A,#N/A,FALSE,"CLASSICS";#N/A,#N/A,FALSE,"CF6310";#N/A,#N/A,FALSE,"CF 5301 5350";#N/A,#N/A,FALSE,"CF8310";#N/A,#N/A,FALSE,"TOTEXT";#N/A,#N/A,FALSE,"CF7305";#N/A,#N/A,FALSE,"CF7311";#N/A,#N/A,FALSE,"CF7320";#N/A,#N/A,FALSE,"CF7321";#N/A,#N/A,FALSE,"CF7330"}</definedName>
    <definedName name="CY_4" hidden="1">{#N/A,#N/A,FALSE,"CF9310";#N/A,#N/A,FALSE,"CLASSICS";#N/A,#N/A,FALSE,"CF6310";#N/A,#N/A,FALSE,"CF 5301 5350";#N/A,#N/A,FALSE,"CF8310";#N/A,#N/A,FALSE,"TOTEXT";#N/A,#N/A,FALSE,"CF7305";#N/A,#N/A,FALSE,"CF7311";#N/A,#N/A,FALSE,"CF7320";#N/A,#N/A,FALSE,"CF7321";#N/A,#N/A,FALSE,"CF7330"}</definedName>
    <definedName name="CY_5" hidden="1">{#N/A,#N/A,FALSE,"CF9310";#N/A,#N/A,FALSE,"CLASSICS";#N/A,#N/A,FALSE,"CF6310";#N/A,#N/A,FALSE,"CF 5301 5350";#N/A,#N/A,FALSE,"CF8310";#N/A,#N/A,FALSE,"TOTEXT";#N/A,#N/A,FALSE,"CF7305";#N/A,#N/A,FALSE,"CF7311";#N/A,#N/A,FALSE,"CF7320";#N/A,#N/A,FALSE,"CF7321";#N/A,#N/A,FALSE,"CF7330"}</definedName>
    <definedName name="CY_Prev_NROUpdate_Long">#REF!</definedName>
    <definedName name="CY_Prev_NROUpdate_Long_1">NA()</definedName>
    <definedName name="CY_Reporting_Year_1">#REF!</definedName>
    <definedName name="CY_Reporting_Year_1_1">NA()</definedName>
    <definedName name="CY_Reporting_Year_2">#REF!</definedName>
    <definedName name="CY_Reporting_Year_2_1">NA()</definedName>
    <definedName name="CY_Reporting_Year_3">#REF!</definedName>
    <definedName name="CY_Reporting_Year_3_1">NA()</definedName>
    <definedName name="CY_Reporting_Year_4">#REF!</definedName>
    <definedName name="CY_Reporting_Year_4_1">NA()</definedName>
    <definedName name="CY_Reporting_Year_5">#REF!</definedName>
    <definedName name="CY_Reporting_Year_5_1">NA()</definedName>
    <definedName name="CY_Reporting_Year_6">#REF!</definedName>
    <definedName name="CY_Reporting_Year_6_1">NA()</definedName>
    <definedName name="d" hidden="1">#REF!</definedName>
    <definedName name="D.">#REF!</definedName>
    <definedName name="D._1_3">NA()</definedName>
    <definedName name="D._12_3">NA()</definedName>
    <definedName name="D._13_3">NA()</definedName>
    <definedName name="D._14_3">NA()</definedName>
    <definedName name="D._15_3">NA()</definedName>
    <definedName name="D._16_1">NA()</definedName>
    <definedName name="D._18_1">NA()</definedName>
    <definedName name="D._19_1">NA()</definedName>
    <definedName name="D._2_3">NA()</definedName>
    <definedName name="D._3_3">NA()</definedName>
    <definedName name="D._40_3">NA()</definedName>
    <definedName name="D._41_1">NA()</definedName>
    <definedName name="D_1">NA()</definedName>
    <definedName name="d_2" hidden="1">{#N/A,#N/A,TRUE,"Pcm Budget 2002  Huf";#N/A,#N/A,TRUE,"Csepel";#N/A,#N/A,TRUE,"Gyor";#N/A,#N/A,TRUE,"Debrecen";#N/A,#N/A,TRUE,"Alba";#N/A,#N/A,TRUE,"Pecs";#N/A,#N/A,TRUE,"Szeged";#N/A,#N/A,TRUE,"Miskolc";#N/A,#N/A,TRUE,"Duna";#N/A,#N/A,TRUE,"Sopron";#N/A,#N/A,TRUE,"nyir";#N/A,#N/A,TRUE,"Kaniza";#N/A,#N/A,TRUE,"Kaposvar";#N/A,#N/A,TRUE,"Szolnok";#N/A,#N/A,TRUE,"Zala";#N/A,#N/A,TRUE,"Szombathely"}</definedName>
    <definedName name="d_3" hidden="1">{#N/A,#N/A,TRUE,"Pcm Budget 2002  Huf";#N/A,#N/A,TRUE,"Csepel";#N/A,#N/A,TRUE,"Gyor";#N/A,#N/A,TRUE,"Debrecen";#N/A,#N/A,TRUE,"Alba";#N/A,#N/A,TRUE,"Pecs";#N/A,#N/A,TRUE,"Szeged";#N/A,#N/A,TRUE,"Miskolc";#N/A,#N/A,TRUE,"Duna";#N/A,#N/A,TRUE,"Sopron";#N/A,#N/A,TRUE,"nyir";#N/A,#N/A,TRUE,"Kaniza";#N/A,#N/A,TRUE,"Kaposvar";#N/A,#N/A,TRUE,"Szolnok";#N/A,#N/A,TRUE,"Zala";#N/A,#N/A,TRUE,"Szombathely"}</definedName>
    <definedName name="d_4" hidden="1">{#N/A,#N/A,TRUE,"Pcm Budget 2002  Huf";#N/A,#N/A,TRUE,"Csepel";#N/A,#N/A,TRUE,"Gyor";#N/A,#N/A,TRUE,"Debrecen";#N/A,#N/A,TRUE,"Alba";#N/A,#N/A,TRUE,"Pecs";#N/A,#N/A,TRUE,"Szeged";#N/A,#N/A,TRUE,"Miskolc";#N/A,#N/A,TRUE,"Duna";#N/A,#N/A,TRUE,"Sopron";#N/A,#N/A,TRUE,"nyir";#N/A,#N/A,TRUE,"Kaniza";#N/A,#N/A,TRUE,"Kaposvar";#N/A,#N/A,TRUE,"Szolnok";#N/A,#N/A,TRUE,"Zala";#N/A,#N/A,TRUE,"Szombathely"}</definedName>
    <definedName name="d_5" hidden="1">{#N/A,#N/A,TRUE,"Pcm Budget 2002  Huf";#N/A,#N/A,TRUE,"Csepel";#N/A,#N/A,TRUE,"Gyor";#N/A,#N/A,TRUE,"Debrecen";#N/A,#N/A,TRUE,"Alba";#N/A,#N/A,TRUE,"Pecs";#N/A,#N/A,TRUE,"Szeged";#N/A,#N/A,TRUE,"Miskolc";#N/A,#N/A,TRUE,"Duna";#N/A,#N/A,TRUE,"Sopron";#N/A,#N/A,TRUE,"nyir";#N/A,#N/A,TRUE,"Kaniza";#N/A,#N/A,TRUE,"Kaposvar";#N/A,#N/A,TRUE,"Szolnok";#N/A,#N/A,TRUE,"Zala";#N/A,#N/A,TRUE,"Szombathely"}</definedName>
    <definedName name="D3E" hidden="1">{#N/A,#N/A,TRUE,"GLOBAL";#N/A,#N/A,TRUE,"RUSTICOS";#N/A,#N/A,TRUE,"INMUEBLES"}</definedName>
    <definedName name="DA_2287772842600002043" hidden="1">#REF!</definedName>
    <definedName name="DA_2287772842600002048" hidden="1">#REF!</definedName>
    <definedName name="DA_2287772842600002053" hidden="1">#REF!</definedName>
    <definedName name="DA_2287772842600002059" hidden="1">#REF!</definedName>
    <definedName name="DA_2287789047000002169" hidden="1">#REF!</definedName>
    <definedName name="DA_2287789047000002174" hidden="1">#REF!</definedName>
    <definedName name="DA_2287789047000002178" hidden="1">#REF!</definedName>
    <definedName name="DA_2287789047000002183" hidden="1">#REF!</definedName>
    <definedName name="dad" hidden="1">#REF!</definedName>
    <definedName name="daily_11_3">NA()</definedName>
    <definedName name="daily_12_3">NA()</definedName>
    <definedName name="daily_13_3">NA()</definedName>
    <definedName name="daily_14_3">NA()</definedName>
    <definedName name="daily_15_3">NA()</definedName>
    <definedName name="daily_16_3">NA()</definedName>
    <definedName name="daily_18_3">NA()</definedName>
    <definedName name="daily_19_3">NA()</definedName>
    <definedName name="daily_20_3">NA()</definedName>
    <definedName name="daily_21_3">NA()</definedName>
    <definedName name="daily_22_3">NA()</definedName>
    <definedName name="daily_23_3">NA()</definedName>
    <definedName name="daily_24_3">NA()</definedName>
    <definedName name="daily_38">NA()</definedName>
    <definedName name="daily_40">NA()</definedName>
    <definedName name="daily_41_3">NA()</definedName>
    <definedName name="DailyAverage3_1_3">NA()</definedName>
    <definedName name="DailyAverage3_12_3">NA()</definedName>
    <definedName name="DailyAverage3_13_3">NA()</definedName>
    <definedName name="DailyAverage3_14_3">NA()</definedName>
    <definedName name="DailyAverage3_15_3">NA()</definedName>
    <definedName name="DailyAverage3_18_1">NA()</definedName>
    <definedName name="DailyAverage3_19_1">NA()</definedName>
    <definedName name="DailyAverage3_38">NA()</definedName>
    <definedName name="dan">#REF!</definedName>
    <definedName name="DAP" hidden="1">{#N/A,#N/A,TRUE,"Pcm Budget 2002  Huf";#N/A,#N/A,TRUE,"Csepel";#N/A,#N/A,TRUE,"Gyor";#N/A,#N/A,TRUE,"Debrecen";#N/A,#N/A,TRUE,"Alba";#N/A,#N/A,TRUE,"Pecs";#N/A,#N/A,TRUE,"Szeged";#N/A,#N/A,TRUE,"Miskolc";#N/A,#N/A,TRUE,"Duna";#N/A,#N/A,TRUE,"Sopron";#N/A,#N/A,TRUE,"nyir";#N/A,#N/A,TRUE,"Kaniza";#N/A,#N/A,TRUE,"Kaposvar";#N/A,#N/A,TRUE,"Szolnok";#N/A,#N/A,TRUE,"Zala";#N/A,#N/A,TRUE,"Szombathely"}</definedName>
    <definedName name="DAP_2" hidden="1">{#N/A,#N/A,TRUE,"Pcm Budget 2002  Huf";#N/A,#N/A,TRUE,"Csepel";#N/A,#N/A,TRUE,"Gyor";#N/A,#N/A,TRUE,"Debrecen";#N/A,#N/A,TRUE,"Alba";#N/A,#N/A,TRUE,"Pecs";#N/A,#N/A,TRUE,"Szeged";#N/A,#N/A,TRUE,"Miskolc";#N/A,#N/A,TRUE,"Duna";#N/A,#N/A,TRUE,"Sopron";#N/A,#N/A,TRUE,"nyir";#N/A,#N/A,TRUE,"Kaniza";#N/A,#N/A,TRUE,"Kaposvar";#N/A,#N/A,TRUE,"Szolnok";#N/A,#N/A,TRUE,"Zala";#N/A,#N/A,TRUE,"Szombathely"}</definedName>
    <definedName name="DAP_3" hidden="1">{#N/A,#N/A,TRUE,"Pcm Budget 2002  Huf";#N/A,#N/A,TRUE,"Csepel";#N/A,#N/A,TRUE,"Gyor";#N/A,#N/A,TRUE,"Debrecen";#N/A,#N/A,TRUE,"Alba";#N/A,#N/A,TRUE,"Pecs";#N/A,#N/A,TRUE,"Szeged";#N/A,#N/A,TRUE,"Miskolc";#N/A,#N/A,TRUE,"Duna";#N/A,#N/A,TRUE,"Sopron";#N/A,#N/A,TRUE,"nyir";#N/A,#N/A,TRUE,"Kaniza";#N/A,#N/A,TRUE,"Kaposvar";#N/A,#N/A,TRUE,"Szolnok";#N/A,#N/A,TRUE,"Zala";#N/A,#N/A,TRUE,"Szombathely"}</definedName>
    <definedName name="DAP_4" hidden="1">{#N/A,#N/A,TRUE,"Pcm Budget 2002  Huf";#N/A,#N/A,TRUE,"Csepel";#N/A,#N/A,TRUE,"Gyor";#N/A,#N/A,TRUE,"Debrecen";#N/A,#N/A,TRUE,"Alba";#N/A,#N/A,TRUE,"Pecs";#N/A,#N/A,TRUE,"Szeged";#N/A,#N/A,TRUE,"Miskolc";#N/A,#N/A,TRUE,"Duna";#N/A,#N/A,TRUE,"Sopron";#N/A,#N/A,TRUE,"nyir";#N/A,#N/A,TRUE,"Kaniza";#N/A,#N/A,TRUE,"Kaposvar";#N/A,#N/A,TRUE,"Szolnok";#N/A,#N/A,TRUE,"Zala";#N/A,#N/A,TRUE,"Szombathely"}</definedName>
    <definedName name="DAP_5" hidden="1">{#N/A,#N/A,TRUE,"Pcm Budget 2002  Huf";#N/A,#N/A,TRUE,"Csepel";#N/A,#N/A,TRUE,"Gyor";#N/A,#N/A,TRUE,"Debrecen";#N/A,#N/A,TRUE,"Alba";#N/A,#N/A,TRUE,"Pecs";#N/A,#N/A,TRUE,"Szeged";#N/A,#N/A,TRUE,"Miskolc";#N/A,#N/A,TRUE,"Duna";#N/A,#N/A,TRUE,"Sopron";#N/A,#N/A,TRUE,"nyir";#N/A,#N/A,TRUE,"Kaniza";#N/A,#N/A,TRUE,"Kaposvar";#N/A,#N/A,TRUE,"Szolnok";#N/A,#N/A,TRUE,"Zala";#N/A,#N/A,TRUE,"Szombathely"}</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6">#REF!</definedName>
    <definedName name="DATA7">#REF!</definedName>
    <definedName name="DATA8">#REF!</definedName>
    <definedName name="DATA9">#REF!</definedName>
    <definedName name="DataCessãoExploração" hidden="1">#REF!</definedName>
    <definedName name="DATAY">#REF!</definedName>
    <definedName name="DATAY_1_3">NA()</definedName>
    <definedName name="DATAY_12_3">NA()</definedName>
    <definedName name="DATAY_13_3">NA()</definedName>
    <definedName name="DATAY_14_3">NA()</definedName>
    <definedName name="DATAY_15_3">NA()</definedName>
    <definedName name="DATAY_18_1">NA()</definedName>
    <definedName name="DATAY_19_1">NA()</definedName>
    <definedName name="DATAY_20_1">NA()</definedName>
    <definedName name="DATAY_21_1">NA()</definedName>
    <definedName name="DATAY_22_3">NA()</definedName>
    <definedName name="DATAY_23_3">NA()</definedName>
    <definedName name="DATAY_24_3">NA()</definedName>
    <definedName name="DATAY_3_3">NA()</definedName>
    <definedName name="DATAY_38">NA()</definedName>
    <definedName name="DATAY_40">NA()</definedName>
    <definedName name="Date">#REF!</definedName>
    <definedName name="Date_Paiement" localSheetId="25">DATE(YEAR(Début_Prêt),MONTH(Début_Prêt)+Payment_Number,DAY(Début_Prêt))</definedName>
    <definedName name="Date_Paiement" localSheetId="14">DATE(YEAR(Début_Prêt),MONTH(Début_Prêt)+Payment_Number,DAY(Début_Prêt))</definedName>
    <definedName name="Date_Paiement">DATE(YEAR(Début_Prêt),MONTH(Début_Prêt)+Payment_Number,DAY(Début_Prêt))</definedName>
    <definedName name="DateTitleFormat">"yyyy"</definedName>
    <definedName name="DAYS">#REF!</definedName>
    <definedName name="DAYS_PAY_OUTST" hidden="1">"DAYS_PAY_OUTST"</definedName>
    <definedName name="DAYS_SALES_OUTST" hidden="1">"DAYS_SALES_OUTST"</definedName>
    <definedName name="DB_CC_F">#REF!</definedName>
    <definedName name="DB_CC_F_1">NA()</definedName>
    <definedName name="DB_CC_F_1_3">NA()</definedName>
    <definedName name="DB_CC_F_38">NA()</definedName>
    <definedName name="DB_CC_F_40">NA()</definedName>
    <definedName name="Dbank">#REF!</definedName>
    <definedName name="Dbank2">#REF!</definedName>
    <definedName name="dbp">#REF!</definedName>
    <definedName name="dbsqm">#REF!</definedName>
    <definedName name="dd" localSheetId="6" hidden="1">{#N/A,#N/A,TRUE,"ER0699"}</definedName>
    <definedName name="dd" localSheetId="4" hidden="1">{#N/A,#N/A,TRUE,"ER0699"}</definedName>
    <definedName name="dd" localSheetId="5" hidden="1">{#N/A,#N/A,TRUE,"ER0699"}</definedName>
    <definedName name="dd" hidden="1">{#N/A,#N/A,TRUE,"ER0699"}</definedName>
    <definedName name="dd_1" localSheetId="6" hidden="1">{#N/A,#N/A,TRUE,"ER0699"}</definedName>
    <definedName name="dd_1" localSheetId="4" hidden="1">{#N/A,#N/A,TRUE,"ER0699"}</definedName>
    <definedName name="dd_1" localSheetId="5" hidden="1">{#N/A,#N/A,TRUE,"ER0699"}</definedName>
    <definedName name="dd_1" hidden="1">{#N/A,#N/A,TRUE,"ER0699"}</definedName>
    <definedName name="dd_1_1" localSheetId="6" hidden="1">{#N/A,#N/A,TRUE,"ER0699"}</definedName>
    <definedName name="dd_1_1" localSheetId="4" hidden="1">{#N/A,#N/A,TRUE,"ER0699"}</definedName>
    <definedName name="dd_1_1" localSheetId="5" hidden="1">{#N/A,#N/A,TRUE,"ER0699"}</definedName>
    <definedName name="dd_1_1" hidden="1">{#N/A,#N/A,TRUE,"ER0699"}</definedName>
    <definedName name="dd_2" localSheetId="6" hidden="1">{#N/A,#N/A,TRUE,"ER0699"}</definedName>
    <definedName name="dd_2" localSheetId="4" hidden="1">{#N/A,#N/A,TRUE,"ER0699"}</definedName>
    <definedName name="dd_2" localSheetId="5" hidden="1">{#N/A,#N/A,TRUE,"ER0699"}</definedName>
    <definedName name="dd_2" hidden="1">{#N/A,#N/A,TRUE,"ER0699"}</definedName>
    <definedName name="dd_3" hidden="1">{"résultats",#N/A,FALSE,"résultats SFS";"indicateurs",#N/A,FALSE,"résultats SFS";"commentaires",#N/A,FALSE,"commentaires SFS";"graphiques",#N/A,FALSE,"graphiques SFS"}</definedName>
    <definedName name="dd_4" hidden="1">{"résultats",#N/A,FALSE,"résultats SFS";"indicateurs",#N/A,FALSE,"résultats SFS";"commentaires",#N/A,FALSE,"commentaires SFS";"graphiques",#N/A,FALSE,"graphiques SFS"}</definedName>
    <definedName name="dd_5" hidden="1">{"résultats",#N/A,FALSE,"résultats SFS";"indicateurs",#N/A,FALSE,"résultats SFS";"commentaires",#N/A,FALSE,"commentaires SFS";"graphiques",#N/A,FALSE,"graphiques SFS"}</definedName>
    <definedName name="ddd" hidden="1">#REF!</definedName>
    <definedName name="dddd" localSheetId="6" hidden="1">{#N/A,#N/A,FALSE,"property";#N/A,#N/A,FALSE,"tenants";#N/A,#N/A,FALSE,"capital";#N/A,#N/A,FALSE,"summary"}</definedName>
    <definedName name="dddd" localSheetId="4" hidden="1">{#N/A,#N/A,FALSE,"property";#N/A,#N/A,FALSE,"tenants";#N/A,#N/A,FALSE,"capital";#N/A,#N/A,FALSE,"summary"}</definedName>
    <definedName name="dddd" localSheetId="5" hidden="1">{#N/A,#N/A,FALSE,"property";#N/A,#N/A,FALSE,"tenants";#N/A,#N/A,FALSE,"capital";#N/A,#N/A,FALSE,"summary"}</definedName>
    <definedName name="dddd" hidden="1">{#N/A,#N/A,FALSE,"property";#N/A,#N/A,FALSE,"tenants";#N/A,#N/A,FALSE,"capital";#N/A,#N/A,FALSE,"summary"}</definedName>
    <definedName name="ddddd" hidden="1">#REF!</definedName>
    <definedName name="dddddddddddddd" hidden="1">{"'Parte I (BPA)'!$A$1:$A$3"}</definedName>
    <definedName name="dddddddddddddddddddddddd" hidden="1">#REF!</definedName>
    <definedName name="ddddddfefr" hidden="1">{"résultats",#N/A,FALSE,"résultats SFS";"indicateurs",#N/A,FALSE,"résultats SFS";"commentaires",#N/A,FALSE,"commentaires SFS";"graphiques",#N/A,FALSE,"graphiques SFS"}</definedName>
    <definedName name="ddeqwe" hidden="1">{#N/A,#N/A,FALSE,"SIM95"}</definedName>
    <definedName name="de" hidden="1">#REF!</definedName>
    <definedName name="Debt" localSheetId="6" hidden="1">{#N/A,#N/A,TRUE,"F-1";#N/A,#N/A,TRUE,"F-2"}</definedName>
    <definedName name="Debt" localSheetId="4" hidden="1">{#N/A,#N/A,TRUE,"F-1";#N/A,#N/A,TRUE,"F-2"}</definedName>
    <definedName name="Debt" localSheetId="5" hidden="1">{#N/A,#N/A,TRUE,"F-1";#N/A,#N/A,TRUE,"F-2"}</definedName>
    <definedName name="Debt" hidden="1">{#N/A,#N/A,TRUE,"F-1";#N/A,#N/A,TRUE,"F-2"}</definedName>
    <definedName name="Debt_1" localSheetId="6" hidden="1">{#N/A,#N/A,TRUE,"F-1";#N/A,#N/A,TRUE,"F-2"}</definedName>
    <definedName name="Debt_1" localSheetId="4" hidden="1">{#N/A,#N/A,TRUE,"F-1";#N/A,#N/A,TRUE,"F-2"}</definedName>
    <definedName name="Debt_1" localSheetId="5" hidden="1">{#N/A,#N/A,TRUE,"F-1";#N/A,#N/A,TRUE,"F-2"}</definedName>
    <definedName name="Debt_1" hidden="1">{#N/A,#N/A,TRUE,"F-1";#N/A,#N/A,TRUE,"F-2"}</definedName>
    <definedName name="Debt_1_1" localSheetId="6" hidden="1">{#N/A,#N/A,TRUE,"F-1";#N/A,#N/A,TRUE,"F-2"}</definedName>
    <definedName name="Debt_1_1" localSheetId="4" hidden="1">{#N/A,#N/A,TRUE,"F-1";#N/A,#N/A,TRUE,"F-2"}</definedName>
    <definedName name="Debt_1_1" localSheetId="5" hidden="1">{#N/A,#N/A,TRUE,"F-1";#N/A,#N/A,TRUE,"F-2"}</definedName>
    <definedName name="Debt_1_1" hidden="1">{#N/A,#N/A,TRUE,"F-1";#N/A,#N/A,TRUE,"F-2"}</definedName>
    <definedName name="Debt_2" localSheetId="6" hidden="1">{#N/A,#N/A,TRUE,"F-1";#N/A,#N/A,TRUE,"F-2"}</definedName>
    <definedName name="Debt_2" localSheetId="4" hidden="1">{#N/A,#N/A,TRUE,"F-1";#N/A,#N/A,TRUE,"F-2"}</definedName>
    <definedName name="Debt_2" localSheetId="5" hidden="1">{#N/A,#N/A,TRUE,"F-1";#N/A,#N/A,TRUE,"F-2"}</definedName>
    <definedName name="Debt_2" hidden="1">{#N/A,#N/A,TRUE,"F-1";#N/A,#N/A,TRUE,"F-2"}</definedName>
    <definedName name="dec">#REF!</definedName>
    <definedName name="December">#REF!</definedName>
    <definedName name="dede" hidden="1">#REF!</definedName>
    <definedName name="dedfed" localSheetId="6" hidden="1">{#N/A,#N/A,FALSE,"IncPr";#N/A,#N/A,FALSE,"InCoE"}</definedName>
    <definedName name="dedfed" localSheetId="4" hidden="1">{#N/A,#N/A,FALSE,"IncPr";#N/A,#N/A,FALSE,"InCoE"}</definedName>
    <definedName name="dedfed" localSheetId="5" hidden="1">{#N/A,#N/A,FALSE,"IncPr";#N/A,#N/A,FALSE,"InCoE"}</definedName>
    <definedName name="dedfed" hidden="1">{#N/A,#N/A,FALSE,"IncPr";#N/A,#N/A,FALSE,"InCoE"}</definedName>
    <definedName name="deee" hidden="1">{"'Parte I (BPA)'!$A$1:$A$3"}</definedName>
    <definedName name="DEFERRED_INC_TAX" hidden="1">"DEFERRED_INC_TAX"</definedName>
    <definedName name="DEFERRED_TAXES" hidden="1">"DEFERRED_TAXES"</definedName>
    <definedName name="delete" hidden="1">{#N/A,#N/A,FALSE,"Hip.Bas";#N/A,#N/A,FALSE,"ventas";#N/A,#N/A,FALSE,"ingre-Año";#N/A,#N/A,FALSE,"ventas-Año";#N/A,#N/A,FALSE,"Costepro";#N/A,#N/A,FALSE,"inversion";#N/A,#N/A,FALSE,"personal";#N/A,#N/A,FALSE,"Gastos-V";#N/A,#N/A,FALSE,"Circulante";#N/A,#N/A,FALSE,"CONSOLI";#N/A,#N/A,FALSE,"Es-Fin";#N/A,#N/A,FALSE,"Margen-P"}</definedName>
    <definedName name="Delete_1" hidden="1">#REF!</definedName>
    <definedName name="delete_2" hidden="1">{#N/A,#N/A,FALSE,"Hip.Bas";#N/A,#N/A,FALSE,"ventas";#N/A,#N/A,FALSE,"ingre-Año";#N/A,#N/A,FALSE,"ventas-Año";#N/A,#N/A,FALSE,"Costepro";#N/A,#N/A,FALSE,"inversion";#N/A,#N/A,FALSE,"personal";#N/A,#N/A,FALSE,"Gastos-V";#N/A,#N/A,FALSE,"Circulante";#N/A,#N/A,FALSE,"CONSOLI";#N/A,#N/A,FALSE,"Es-Fin";#N/A,#N/A,FALSE,"Margen-P"}</definedName>
    <definedName name="delete_3" hidden="1">{#N/A,#N/A,FALSE,"Hip.Bas";#N/A,#N/A,FALSE,"ventas";#N/A,#N/A,FALSE,"ingre-Año";#N/A,#N/A,FALSE,"ventas-Año";#N/A,#N/A,FALSE,"Costepro";#N/A,#N/A,FALSE,"inversion";#N/A,#N/A,FALSE,"personal";#N/A,#N/A,FALSE,"Gastos-V";#N/A,#N/A,FALSE,"Circulante";#N/A,#N/A,FALSE,"CONSOLI";#N/A,#N/A,FALSE,"Es-Fin";#N/A,#N/A,FALSE,"Margen-P"}</definedName>
    <definedName name="delete_4" hidden="1">{#N/A,#N/A,FALSE,"Hip.Bas";#N/A,#N/A,FALSE,"ventas";#N/A,#N/A,FALSE,"ingre-Año";#N/A,#N/A,FALSE,"ventas-Año";#N/A,#N/A,FALSE,"Costepro";#N/A,#N/A,FALSE,"inversion";#N/A,#N/A,FALSE,"personal";#N/A,#N/A,FALSE,"Gastos-V";#N/A,#N/A,FALSE,"Circulante";#N/A,#N/A,FALSE,"CONSOLI";#N/A,#N/A,FALSE,"Es-Fin";#N/A,#N/A,FALSE,"Margen-P"}</definedName>
    <definedName name="delete_5" hidden="1">{#N/A,#N/A,FALSE,"Hip.Bas";#N/A,#N/A,FALSE,"ventas";#N/A,#N/A,FALSE,"ingre-Año";#N/A,#N/A,FALSE,"ventas-Año";#N/A,#N/A,FALSE,"Costepro";#N/A,#N/A,FALSE,"inversion";#N/A,#N/A,FALSE,"personal";#N/A,#N/A,FALSE,"Gastos-V";#N/A,#N/A,FALSE,"Circulante";#N/A,#N/A,FALSE,"CONSOLI";#N/A,#N/A,FALSE,"Es-Fin";#N/A,#N/A,FALSE,"Margen-P"}</definedName>
    <definedName name="Dennis_H._Leibowitz__892_4248">"BrodcastArea"</definedName>
    <definedName name="Departement12">"Forme libre 6030"</definedName>
    <definedName name="DEPRE_AMORT" hidden="1">"DEPRE_AMORT"</definedName>
    <definedName name="DEPRE_AMORT_SUPPL" hidden="1">"DEPRE_AMORT_SUPPL"</definedName>
    <definedName name="DEPRE_DEPLE" hidden="1">"DEPRE_DEPLE"</definedName>
    <definedName name="DEPRE_SUPP" hidden="1">"DEPRE_SUPP"</definedName>
    <definedName name="Deprec___amortization">#REF!</definedName>
    <definedName name="der" localSheetId="6" hidden="1">{#N/A,#N/A,FALSE,"Aging Summary";#N/A,#N/A,FALSE,"Ratio Analysis";#N/A,#N/A,FALSE,"Test 120 Day Accts";#N/A,#N/A,FALSE,"Tickmarks"}</definedName>
    <definedName name="der" localSheetId="4" hidden="1">{#N/A,#N/A,FALSE,"Aging Summary";#N/A,#N/A,FALSE,"Ratio Analysis";#N/A,#N/A,FALSE,"Test 120 Day Accts";#N/A,#N/A,FALSE,"Tickmarks"}</definedName>
    <definedName name="der" localSheetId="5" hidden="1">{#N/A,#N/A,FALSE,"Aging Summary";#N/A,#N/A,FALSE,"Ratio Analysis";#N/A,#N/A,FALSE,"Test 120 Day Accts";#N/A,#N/A,FALSE,"Tickmarks"}</definedName>
    <definedName name="der" hidden="1">{#N/A,#N/A,FALSE,"Aging Summary";#N/A,#N/A,FALSE,"Ratio Analysis";#N/A,#N/A,FALSE,"Test 120 Day Accts";#N/A,#N/A,FALSE,"Tickmarks"}</definedName>
    <definedName name="Dernière_Ligne" localSheetId="25">IF('Utilites - Usti'!Valeurs_Entrées,[0]!Ligne_EnTête+'Utilites - Usti'!Nbre_de_Paiements,[0]!Ligne_EnTête)</definedName>
    <definedName name="Dernière_Ligne" localSheetId="14">IF('Utilities - Lib'!Valeurs_Entrées,[0]!Ligne_EnTête+'Utilities - Lib'!Nbre_de_Paiements,[0]!Ligne_EnTête)</definedName>
    <definedName name="Dernière_Ligne">IF(Valeurs_Entrées,Ligne_EnTête+Nbre_de_Paiements,Ligne_EnTête)</definedName>
    <definedName name="DESCRIPTION_LONG" hidden="1">"DESCRIPTION_LONG"</definedName>
    <definedName name="detail" localSheetId="6" hidden="1">{"detail1",#N/A,FALSE,"Sheet1";"detail2",#N/A,FALSE,"Sheet1";"detail3",#N/A,FALSE,"Sheet1";"detail4",#N/A,FALSE,"Sheet1";"detail5",#N/A,FALSE,"Sheet1";"detail6",#N/A,FALSE,"Sheet1";"detail7",#N/A,FALSE,"Sheet1";"detail8",#N/A,FALSE,"Sheet1";"detail9",#N/A,FALSE,"Sheet1"}</definedName>
    <definedName name="detail" localSheetId="4" hidden="1">{"detail1",#N/A,FALSE,"Sheet1";"detail2",#N/A,FALSE,"Sheet1";"detail3",#N/A,FALSE,"Sheet1";"detail4",#N/A,FALSE,"Sheet1";"detail5",#N/A,FALSE,"Sheet1";"detail6",#N/A,FALSE,"Sheet1";"detail7",#N/A,FALSE,"Sheet1";"detail8",#N/A,FALSE,"Sheet1";"detail9",#N/A,FALSE,"Sheet1"}</definedName>
    <definedName name="detail" localSheetId="5" hidden="1">{"detail1",#N/A,FALSE,"Sheet1";"detail2",#N/A,FALSE,"Sheet1";"detail3",#N/A,FALSE,"Sheet1";"detail4",#N/A,FALSE,"Sheet1";"detail5",#N/A,FALSE,"Sheet1";"detail6",#N/A,FALSE,"Sheet1";"detail7",#N/A,FALSE,"Sheet1";"detail8",#N/A,FALSE,"Sheet1";"detail9",#N/A,FALSE,"Sheet1"}</definedName>
    <definedName name="detail" hidden="1">{"detail1",#N/A,FALSE,"Sheet1";"detail2",#N/A,FALSE,"Sheet1";"detail3",#N/A,FALSE,"Sheet1";"detail4",#N/A,FALSE,"Sheet1";"detail5",#N/A,FALSE,"Sheet1";"detail6",#N/A,FALSE,"Sheet1";"detail7",#N/A,FALSE,"Sheet1";"detail8",#N/A,FALSE,"Sheet1";"detail9",#N/A,FALSE,"Sheet1"}</definedName>
    <definedName name="detail1" localSheetId="6" hidden="1">{"detail1",#N/A,FALSE,"Sheet1";"detail2",#N/A,FALSE,"Sheet1";"detail3",#N/A,FALSE,"Sheet1";"detail4",#N/A,FALSE,"Sheet1";"detail5",#N/A,FALSE,"Sheet1";"detail6",#N/A,FALSE,"Sheet1";"detail7",#N/A,FALSE,"Sheet1";"detail8",#N/A,FALSE,"Sheet1";"detail9",#N/A,FALSE,"Sheet1"}</definedName>
    <definedName name="detail1" localSheetId="4" hidden="1">{"detail1",#N/A,FALSE,"Sheet1";"detail2",#N/A,FALSE,"Sheet1";"detail3",#N/A,FALSE,"Sheet1";"detail4",#N/A,FALSE,"Sheet1";"detail5",#N/A,FALSE,"Sheet1";"detail6",#N/A,FALSE,"Sheet1";"detail7",#N/A,FALSE,"Sheet1";"detail8",#N/A,FALSE,"Sheet1";"detail9",#N/A,FALSE,"Sheet1"}</definedName>
    <definedName name="detail1" localSheetId="5" hidden="1">{"detail1",#N/A,FALSE,"Sheet1";"detail2",#N/A,FALSE,"Sheet1";"detail3",#N/A,FALSE,"Sheet1";"detail4",#N/A,FALSE,"Sheet1";"detail5",#N/A,FALSE,"Sheet1";"detail6",#N/A,FALSE,"Sheet1";"detail7",#N/A,FALSE,"Sheet1";"detail8",#N/A,FALSE,"Sheet1";"detail9",#N/A,FALSE,"Sheet1"}</definedName>
    <definedName name="detail1" hidden="1">{"detail1",#N/A,FALSE,"Sheet1";"detail2",#N/A,FALSE,"Sheet1";"detail3",#N/A,FALSE,"Sheet1";"detail4",#N/A,FALSE,"Sheet1";"detail5",#N/A,FALSE,"Sheet1";"detail6",#N/A,FALSE,"Sheet1";"detail7",#N/A,FALSE,"Sheet1";"detail8",#N/A,FALSE,"Sheet1";"detail9",#N/A,FALSE,"Sheet1"}</definedName>
    <definedName name="deux" hidden="1">{"résultats",#N/A,FALSE,"résultats SFS";"indicateurs",#N/A,FALSE,"résultats SFS";"commentaires",#N/A,FALSE,"commentaires SFS";"graphiques",#N/A,FALSE,"graphiques SFS"}</definedName>
    <definedName name="deux_2" hidden="1">{"résultats",#N/A,FALSE,"résultats SFS";"indicateurs",#N/A,FALSE,"résultats SFS";"commentaires",#N/A,FALSE,"commentaires SFS";"graphiques",#N/A,FALSE,"graphiques SFS"}</definedName>
    <definedName name="deux_3" hidden="1">{"résultats",#N/A,FALSE,"résultats SFS";"indicateurs",#N/A,FALSE,"résultats SFS";"commentaires",#N/A,FALSE,"commentaires SFS";"graphiques",#N/A,FALSE,"graphiques SFS"}</definedName>
    <definedName name="deux_4" hidden="1">{"résultats",#N/A,FALSE,"résultats SFS";"indicateurs",#N/A,FALSE,"résultats SFS";"commentaires",#N/A,FALSE,"commentaires SFS";"graphiques",#N/A,FALSE,"graphiques SFS"}</definedName>
    <definedName name="deux_5" hidden="1">{"résultats",#N/A,FALSE,"résultats SFS";"indicateurs",#N/A,FALSE,"résultats SFS";"commentaires",#N/A,FALSE,"commentaires SFS";"graphiques",#N/A,FALSE,"graphiques SFS"}</definedName>
    <definedName name="DevelopmentUnitCat">#REF!</definedName>
    <definedName name="DevelopmentUnitCat2019">#REF!</definedName>
    <definedName name="df" hidden="1">{#N/A,#N/A,TRUE,"GLOBAL";#N/A,#N/A,TRUE,"RUSTICOS";#N/A,#N/A,TRUE,"INMUEBLES"}</definedName>
    <definedName name="DFAS" hidden="1">#REF!</definedName>
    <definedName name="dfd" hidden="1">{"'Parte I (BPA)'!$A$1:$A$3"}</definedName>
    <definedName name="dfdf" hidden="1">{#N/A,#N/A,TRUE,"Pcm Budget 2002  Huf";#N/A,#N/A,TRUE,"Csepel";#N/A,#N/A,TRUE,"Gyor";#N/A,#N/A,TRUE,"Debrecen";#N/A,#N/A,TRUE,"Alba";#N/A,#N/A,TRUE,"Pecs";#N/A,#N/A,TRUE,"Szeged";#N/A,#N/A,TRUE,"Miskolc";#N/A,#N/A,TRUE,"Duna";#N/A,#N/A,TRUE,"Sopron";#N/A,#N/A,TRUE,"nyir";#N/A,#N/A,TRUE,"Kaniza";#N/A,#N/A,TRUE,"Kaposvar";#N/A,#N/A,TRUE,"Szolnok";#N/A,#N/A,TRUE,"Zala";#N/A,#N/A,TRUE,"Szombathely"}</definedName>
    <definedName name="dfdfbbsbfb" hidden="1">{#N/A,#N/A,TRUE,"Pcm Budget 2002  Huf";#N/A,#N/A,TRUE,"Csepel";#N/A,#N/A,TRUE,"Gyor";#N/A,#N/A,TRUE,"Debrecen";#N/A,#N/A,TRUE,"Alba";#N/A,#N/A,TRUE,"Pecs";#N/A,#N/A,TRUE,"Szeged";#N/A,#N/A,TRUE,"Miskolc";#N/A,#N/A,TRUE,"Duna";#N/A,#N/A,TRUE,"Sopron";#N/A,#N/A,TRUE,"nyir";#N/A,#N/A,TRUE,"Kaniza";#N/A,#N/A,TRUE,"Kaposvar";#N/A,#N/A,TRUE,"Szolnok";#N/A,#N/A,TRUE,"Zala";#N/A,#N/A,TRUE,"Szombathely"}</definedName>
    <definedName name="dfdfbbsbfb_2" hidden="1">{#N/A,#N/A,TRUE,"Pcm Budget 2002  Huf";#N/A,#N/A,TRUE,"Csepel";#N/A,#N/A,TRUE,"Gyor";#N/A,#N/A,TRUE,"Debrecen";#N/A,#N/A,TRUE,"Alba";#N/A,#N/A,TRUE,"Pecs";#N/A,#N/A,TRUE,"Szeged";#N/A,#N/A,TRUE,"Miskolc";#N/A,#N/A,TRUE,"Duna";#N/A,#N/A,TRUE,"Sopron";#N/A,#N/A,TRUE,"nyir";#N/A,#N/A,TRUE,"Kaniza";#N/A,#N/A,TRUE,"Kaposvar";#N/A,#N/A,TRUE,"Szolnok";#N/A,#N/A,TRUE,"Zala";#N/A,#N/A,TRUE,"Szombathely"}</definedName>
    <definedName name="dfdfbbsbfb_3" hidden="1">{#N/A,#N/A,TRUE,"Pcm Budget 2002  Huf";#N/A,#N/A,TRUE,"Csepel";#N/A,#N/A,TRUE,"Gyor";#N/A,#N/A,TRUE,"Debrecen";#N/A,#N/A,TRUE,"Alba";#N/A,#N/A,TRUE,"Pecs";#N/A,#N/A,TRUE,"Szeged";#N/A,#N/A,TRUE,"Miskolc";#N/A,#N/A,TRUE,"Duna";#N/A,#N/A,TRUE,"Sopron";#N/A,#N/A,TRUE,"nyir";#N/A,#N/A,TRUE,"Kaniza";#N/A,#N/A,TRUE,"Kaposvar";#N/A,#N/A,TRUE,"Szolnok";#N/A,#N/A,TRUE,"Zala";#N/A,#N/A,TRUE,"Szombathely"}</definedName>
    <definedName name="dfdfbbsbfb_4" hidden="1">{#N/A,#N/A,TRUE,"Pcm Budget 2002  Huf";#N/A,#N/A,TRUE,"Csepel";#N/A,#N/A,TRUE,"Gyor";#N/A,#N/A,TRUE,"Debrecen";#N/A,#N/A,TRUE,"Alba";#N/A,#N/A,TRUE,"Pecs";#N/A,#N/A,TRUE,"Szeged";#N/A,#N/A,TRUE,"Miskolc";#N/A,#N/A,TRUE,"Duna";#N/A,#N/A,TRUE,"Sopron";#N/A,#N/A,TRUE,"nyir";#N/A,#N/A,TRUE,"Kaniza";#N/A,#N/A,TRUE,"Kaposvar";#N/A,#N/A,TRUE,"Szolnok";#N/A,#N/A,TRUE,"Zala";#N/A,#N/A,TRUE,"Szombathely"}</definedName>
    <definedName name="dfdfbbsbfb_5" hidden="1">{#N/A,#N/A,TRUE,"Pcm Budget 2002  Huf";#N/A,#N/A,TRUE,"Csepel";#N/A,#N/A,TRUE,"Gyor";#N/A,#N/A,TRUE,"Debrecen";#N/A,#N/A,TRUE,"Alba";#N/A,#N/A,TRUE,"Pecs";#N/A,#N/A,TRUE,"Szeged";#N/A,#N/A,TRUE,"Miskolc";#N/A,#N/A,TRUE,"Duna";#N/A,#N/A,TRUE,"Sopron";#N/A,#N/A,TRUE,"nyir";#N/A,#N/A,TRUE,"Kaniza";#N/A,#N/A,TRUE,"Kaposvar";#N/A,#N/A,TRUE,"Szolnok";#N/A,#N/A,TRUE,"Zala";#N/A,#N/A,TRUE,"Szombathely"}</definedName>
    <definedName name="dfdfd" localSheetId="6" hidden="1">{#N/A,#N/A,FALSE,"FRR";#N/A,#N/A,FALSE,"ERR"}</definedName>
    <definedName name="dfdfd" localSheetId="4" hidden="1">{#N/A,#N/A,FALSE,"FRR";#N/A,#N/A,FALSE,"ERR"}</definedName>
    <definedName name="dfdfd" localSheetId="5" hidden="1">{#N/A,#N/A,FALSE,"FRR";#N/A,#N/A,FALSE,"ERR"}</definedName>
    <definedName name="dfdfd" hidden="1">{#N/A,#N/A,FALSE,"FRR";#N/A,#N/A,FALSE,"ERR"}</definedName>
    <definedName name="DFEE" hidden="1">{#N/A,#N/A,TRUE,"Pcm Budget 2002  Huf";#N/A,#N/A,TRUE,"Csepel";#N/A,#N/A,TRUE,"Gyor";#N/A,#N/A,TRUE,"Debrecen";#N/A,#N/A,TRUE,"Alba";#N/A,#N/A,TRUE,"Pecs";#N/A,#N/A,TRUE,"Szeged";#N/A,#N/A,TRUE,"Miskolc";#N/A,#N/A,TRUE,"Duna";#N/A,#N/A,TRUE,"Sopron";#N/A,#N/A,TRUE,"nyir";#N/A,#N/A,TRUE,"Kaniza";#N/A,#N/A,TRUE,"Kaposvar";#N/A,#N/A,TRUE,"Szolnok";#N/A,#N/A,TRUE,"Zala";#N/A,#N/A,TRUE,"Szombathely"}</definedName>
    <definedName name="DFEE_2" hidden="1">{#N/A,#N/A,TRUE,"Pcm Budget 2002  Huf";#N/A,#N/A,TRUE,"Csepel";#N/A,#N/A,TRUE,"Gyor";#N/A,#N/A,TRUE,"Debrecen";#N/A,#N/A,TRUE,"Alba";#N/A,#N/A,TRUE,"Pecs";#N/A,#N/A,TRUE,"Szeged";#N/A,#N/A,TRUE,"Miskolc";#N/A,#N/A,TRUE,"Duna";#N/A,#N/A,TRUE,"Sopron";#N/A,#N/A,TRUE,"nyir";#N/A,#N/A,TRUE,"Kaniza";#N/A,#N/A,TRUE,"Kaposvar";#N/A,#N/A,TRUE,"Szolnok";#N/A,#N/A,TRUE,"Zala";#N/A,#N/A,TRUE,"Szombathely"}</definedName>
    <definedName name="DFEE_3" hidden="1">{#N/A,#N/A,TRUE,"Pcm Budget 2002  Huf";#N/A,#N/A,TRUE,"Csepel";#N/A,#N/A,TRUE,"Gyor";#N/A,#N/A,TRUE,"Debrecen";#N/A,#N/A,TRUE,"Alba";#N/A,#N/A,TRUE,"Pecs";#N/A,#N/A,TRUE,"Szeged";#N/A,#N/A,TRUE,"Miskolc";#N/A,#N/A,TRUE,"Duna";#N/A,#N/A,TRUE,"Sopron";#N/A,#N/A,TRUE,"nyir";#N/A,#N/A,TRUE,"Kaniza";#N/A,#N/A,TRUE,"Kaposvar";#N/A,#N/A,TRUE,"Szolnok";#N/A,#N/A,TRUE,"Zala";#N/A,#N/A,TRUE,"Szombathely"}</definedName>
    <definedName name="DFEE_4" hidden="1">{#N/A,#N/A,TRUE,"Pcm Budget 2002  Huf";#N/A,#N/A,TRUE,"Csepel";#N/A,#N/A,TRUE,"Gyor";#N/A,#N/A,TRUE,"Debrecen";#N/A,#N/A,TRUE,"Alba";#N/A,#N/A,TRUE,"Pecs";#N/A,#N/A,TRUE,"Szeged";#N/A,#N/A,TRUE,"Miskolc";#N/A,#N/A,TRUE,"Duna";#N/A,#N/A,TRUE,"Sopron";#N/A,#N/A,TRUE,"nyir";#N/A,#N/A,TRUE,"Kaniza";#N/A,#N/A,TRUE,"Kaposvar";#N/A,#N/A,TRUE,"Szolnok";#N/A,#N/A,TRUE,"Zala";#N/A,#N/A,TRUE,"Szombathely"}</definedName>
    <definedName name="DFEE_5" hidden="1">{#N/A,#N/A,TRUE,"Pcm Budget 2002  Huf";#N/A,#N/A,TRUE,"Csepel";#N/A,#N/A,TRUE,"Gyor";#N/A,#N/A,TRUE,"Debrecen";#N/A,#N/A,TRUE,"Alba";#N/A,#N/A,TRUE,"Pecs";#N/A,#N/A,TRUE,"Szeged";#N/A,#N/A,TRUE,"Miskolc";#N/A,#N/A,TRUE,"Duna";#N/A,#N/A,TRUE,"Sopron";#N/A,#N/A,TRUE,"nyir";#N/A,#N/A,TRUE,"Kaniza";#N/A,#N/A,TRUE,"Kaposvar";#N/A,#N/A,TRUE,"Szolnok";#N/A,#N/A,TRUE,"Zala";#N/A,#N/A,TRUE,"Szombathely"}</definedName>
    <definedName name="DFEEEEEEEEE" hidden="1">{"'Parte I (BPA)'!$A$1:$A$3"}</definedName>
    <definedName name="DFFGHJ87_1_3">NA()</definedName>
    <definedName name="DFFGHJ87_12_3">NA()</definedName>
    <definedName name="DFFGHJ87_13_3">NA()</definedName>
    <definedName name="DFFGHJ87_14_3">NA()</definedName>
    <definedName name="DFFGHJ87_15_3">NA()</definedName>
    <definedName name="DFFGHJ87_18_1">NA()</definedName>
    <definedName name="DFFGHJ87_19_1">NA()</definedName>
    <definedName name="DFFGHJ87_38">NA()</definedName>
    <definedName name="dfg" hidden="1">{"cover",#N/A,TRUE,"Cover";"toc6",#N/A,TRUE,"TOC";"over",#N/A,TRUE,"Overview";"ts2",#N/A,TRUE,"Det_Trans_Sum";"ei",#N/A,TRUE,"Earnings Impact";"ad",#N/A,TRUE,"accretion dilution";"hg",#N/A,TRUE,"Has-Gets";"pfis",#N/A,TRUE,"Pro Forma Income Statement";"ca",#N/A,TRUE,"Contribution_Analysis";"acq",#N/A,TRUE,"Acquirer";"tar",#N/A,TRUE,"Target"}</definedName>
    <definedName name="dfg_1">NA()</definedName>
    <definedName name="dfg_2" hidden="1">{"cover",#N/A,TRUE,"Cover";"toc6",#N/A,TRUE,"TOC";"over",#N/A,TRUE,"Overview";"ts2",#N/A,TRUE,"Det_Trans_Sum";"ei",#N/A,TRUE,"Earnings Impact";"ad",#N/A,TRUE,"accretion dilution";"hg",#N/A,TRUE,"Has-Gets";"pfis",#N/A,TRUE,"Pro Forma Income Statement";"ca",#N/A,TRUE,"Contribution_Analysis";"acq",#N/A,TRUE,"Acquirer";"tar",#N/A,TRUE,"Target"}</definedName>
    <definedName name="dfg_3" hidden="1">{"cover",#N/A,TRUE,"Cover";"toc6",#N/A,TRUE,"TOC";"over",#N/A,TRUE,"Overview";"ts2",#N/A,TRUE,"Det_Trans_Sum";"ei",#N/A,TRUE,"Earnings Impact";"ad",#N/A,TRUE,"accretion dilution";"hg",#N/A,TRUE,"Has-Gets";"pfis",#N/A,TRUE,"Pro Forma Income Statement";"ca",#N/A,TRUE,"Contribution_Analysis";"acq",#N/A,TRUE,"Acquirer";"tar",#N/A,TRUE,"Target"}</definedName>
    <definedName name="dfg_4" hidden="1">{"cover",#N/A,TRUE,"Cover";"toc6",#N/A,TRUE,"TOC";"over",#N/A,TRUE,"Overview";"ts2",#N/A,TRUE,"Det_Trans_Sum";"ei",#N/A,TRUE,"Earnings Impact";"ad",#N/A,TRUE,"accretion dilution";"hg",#N/A,TRUE,"Has-Gets";"pfis",#N/A,TRUE,"Pro Forma Income Statement";"ca",#N/A,TRUE,"Contribution_Analysis";"acq",#N/A,TRUE,"Acquirer";"tar",#N/A,TRUE,"Target"}</definedName>
    <definedName name="dfg_5" hidden="1">{"cover",#N/A,TRUE,"Cover";"toc6",#N/A,TRUE,"TOC";"over",#N/A,TRUE,"Overview";"ts2",#N/A,TRUE,"Det_Trans_Sum";"ei",#N/A,TRUE,"Earnings Impact";"ad",#N/A,TRUE,"accretion dilution";"hg",#N/A,TRUE,"Has-Gets";"pfis",#N/A,TRUE,"Pro Forma Income Statement";"ca",#N/A,TRUE,"Contribution_Analysis";"acq",#N/A,TRUE,"Acquirer";"tar",#N/A,TRUE,"Target"}</definedName>
    <definedName name="dfgt" hidden="1">{"cover",#N/A,TRUE,"Cover";"toc6",#N/A,TRUE,"TOC";"over",#N/A,TRUE,"Overview";"ts2",#N/A,TRUE,"Det_Trans_Sum";"ei1",#N/A,TRUE,"Earnings Impact";"ad1",#N/A,TRUE,"accretion dilution";"hg1",#N/A,TRUE,"Has-Gets";"pfis1",#N/A,TRUE,"Pro Forma Income Statement";"ca1",#N/A,TRUE,"Contribution_Analysis";"acq1",#N/A,TRUE,"Acquirer";"tar1",#N/A,TRUE,"Target"}</definedName>
    <definedName name="dfgt_2" hidden="1">{"cover",#N/A,TRUE,"Cover";"toc6",#N/A,TRUE,"TOC";"over",#N/A,TRUE,"Overview";"ts2",#N/A,TRUE,"Det_Trans_Sum";"ei1",#N/A,TRUE,"Earnings Impact";"ad1",#N/A,TRUE,"accretion dilution";"hg1",#N/A,TRUE,"Has-Gets";"pfis1",#N/A,TRUE,"Pro Forma Income Statement";"ca1",#N/A,TRUE,"Contribution_Analysis";"acq1",#N/A,TRUE,"Acquirer";"tar1",#N/A,TRUE,"Target"}</definedName>
    <definedName name="dfgt_3" hidden="1">{"cover",#N/A,TRUE,"Cover";"toc6",#N/A,TRUE,"TOC";"over",#N/A,TRUE,"Overview";"ts2",#N/A,TRUE,"Det_Trans_Sum";"ei1",#N/A,TRUE,"Earnings Impact";"ad1",#N/A,TRUE,"accretion dilution";"hg1",#N/A,TRUE,"Has-Gets";"pfis1",#N/A,TRUE,"Pro Forma Income Statement";"ca1",#N/A,TRUE,"Contribution_Analysis";"acq1",#N/A,TRUE,"Acquirer";"tar1",#N/A,TRUE,"Target"}</definedName>
    <definedName name="dfgt_4" hidden="1">{"cover",#N/A,TRUE,"Cover";"toc6",#N/A,TRUE,"TOC";"over",#N/A,TRUE,"Overview";"ts2",#N/A,TRUE,"Det_Trans_Sum";"ei1",#N/A,TRUE,"Earnings Impact";"ad1",#N/A,TRUE,"accretion dilution";"hg1",#N/A,TRUE,"Has-Gets";"pfis1",#N/A,TRUE,"Pro Forma Income Statement";"ca1",#N/A,TRUE,"Contribution_Analysis";"acq1",#N/A,TRUE,"Acquirer";"tar1",#N/A,TRUE,"Target"}</definedName>
    <definedName name="dfgt_5" hidden="1">{"cover",#N/A,TRUE,"Cover";"toc6",#N/A,TRUE,"TOC";"over",#N/A,TRUE,"Overview";"ts2",#N/A,TRUE,"Det_Trans_Sum";"ei1",#N/A,TRUE,"Earnings Impact";"ad1",#N/A,TRUE,"accretion dilution";"hg1",#N/A,TRUE,"Has-Gets";"pfis1",#N/A,TRUE,"Pro Forma Income Statement";"ca1",#N/A,TRUE,"Contribution_Analysis";"acq1",#N/A,TRUE,"Acquirer";"tar1",#N/A,TRUE,"Target"}</definedName>
    <definedName name="DFHFH" localSheetId="6" hidden="1">{"Inter_Business_Direct_Alloc (XNV)",#N/A,FALSE,"XNV";"Inter_Business_Indirect_Alloc (XNV)",#N/A,FALSE,"XNV";"Corporate_Services (XNV)",#N/A,FALSE,"XNV"}</definedName>
    <definedName name="DFHFH" localSheetId="4" hidden="1">{"Inter_Business_Direct_Alloc (XNV)",#N/A,FALSE,"XNV";"Inter_Business_Indirect_Alloc (XNV)",#N/A,FALSE,"XNV";"Corporate_Services (XNV)",#N/A,FALSE,"XNV"}</definedName>
    <definedName name="DFHFH" localSheetId="5" hidden="1">{"Inter_Business_Direct_Alloc (XNV)",#N/A,FALSE,"XNV";"Inter_Business_Indirect_Alloc (XNV)",#N/A,FALSE,"XNV";"Corporate_Services (XNV)",#N/A,FALSE,"XNV"}</definedName>
    <definedName name="DFHFH" hidden="1">{"Inter_Business_Direct_Alloc (XNV)",#N/A,FALSE,"XNV";"Inter_Business_Indirect_Alloc (XNV)",#N/A,FALSE,"XNV";"Corporate_Services (XNV)",#N/A,FALSE,"XNV"}</definedName>
    <definedName name="dfs" hidden="1">#REF!</definedName>
    <definedName name="dfsdsds" localSheetId="6" hidden="1">{#N/A,#N/A,FALSE,"Amortization Table"}</definedName>
    <definedName name="dfsdsds" localSheetId="4" hidden="1">{#N/A,#N/A,FALSE,"Amortization Table"}</definedName>
    <definedName name="dfsdsds" localSheetId="5" hidden="1">{#N/A,#N/A,FALSE,"Amortization Table"}</definedName>
    <definedName name="dfsdsds" hidden="1">{#N/A,#N/A,FALSE,"Amortization Table"}</definedName>
    <definedName name="DHF" localSheetId="25" hidden="1">Kautionen -#REF!</definedName>
    <definedName name="DHF" localSheetId="14" hidden="1">Kautionen -#REF!</definedName>
    <definedName name="DHF" hidden="1">Kautionen -#REF!</definedName>
    <definedName name="DCH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iamond" hidden="1">#REF!</definedName>
    <definedName name="Dias_Ab" hidden="1">#REF!</definedName>
    <definedName name="Dias_Enc" hidden="1">#REF!</definedName>
    <definedName name="Diebold" hidden="1">{"Headcount",#N/A,FALSE,"Input"}</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reccionEdificio">#REF!</definedName>
    <definedName name="DISCONT_OPER" hidden="1">"DISCONT_OPER"</definedName>
    <definedName name="Discount_Rate_Leveraged">#REF!</definedName>
    <definedName name="Discount_Rate_Unleveraged">#REF!</definedName>
    <definedName name="Disposition_Fee">#REF!</definedName>
    <definedName name="dist" hidden="1">#REF!</definedName>
    <definedName name="DIVID_SHARE" hidden="1">"DIVID_SHARE"</definedName>
    <definedName name="DividaAcrJuros" hidden="1">#REF!</definedName>
    <definedName name="DividaAlocação" hidden="1">#REF!</definedName>
    <definedName name="DividaCom" hidden="1">#REF!</definedName>
    <definedName name="DividaCP" hidden="1">#REF!</definedName>
    <definedName name="DividaJurCapitaliz" hidden="1">#REF!</definedName>
    <definedName name="DividaJuros" hidden="1">#REF!</definedName>
    <definedName name="DividaMLP" hidden="1">#REF!</definedName>
    <definedName name="DividaTaxasJuro" hidden="1">#REF!</definedName>
    <definedName name="djsasdufhs" hidden="1">#REF!</definedName>
    <definedName name="DME_BeforeCloseCompleted" hidden="1">"False"</definedName>
    <definedName name="DME_Dirty" hidden="1">"False"</definedName>
    <definedName name="DME_LocalFile" hidden="1">"True"</definedName>
    <definedName name="DME_ODMALinks1" hidden="1">"::ODMA\DME-MSE\London-50880=C:\TEMP\Dme\London-50880.xls"</definedName>
    <definedName name="DME_ODMALinks10" hidden="1">"::ODMA\DME-MSE\London-47658=C:\TEMP\Dme\London-47658.xls"</definedName>
    <definedName name="DME_ODMALinks11" hidden="1">"::ODMA\DME-MSE\London-47583=C:\TEMP\Dme\London-47583.xls"</definedName>
    <definedName name="DME_ODMALinks12" hidden="1">"::ODMA\DME-MSE\London-47748=C:\TEMP\Dme\London-47748.xls"</definedName>
    <definedName name="DME_ODMALinks13" hidden="1">"::ODMA\DME-MSE\London-47758=C:\TEMP\Dme\London-47758.xls"</definedName>
    <definedName name="DME_ODMALinks14" hidden="1">"::ODMA\DME-MSE\London-47741=C:\TEMP\Dme\London-47741.xls"</definedName>
    <definedName name="DME_ODMALinks15" hidden="1">"::ODMA\DME-MSE\London-47745=C:\TEMP\Dme\London-47745.xls"</definedName>
    <definedName name="DME_ODMALinks16" hidden="1">"::ODMA\DME-MSE\London-47747=C:\TEMP\Dme\London-47747.xls"</definedName>
    <definedName name="DME_ODMALinks17" hidden="1">"::ODMA\DME-MSE\London-48234=C:\TEMP\Dme\London-48234.xls"</definedName>
    <definedName name="DME_ODMALinks2" hidden="1">"::ODMA\DME-MSE\London-48564=C:\TEMP\Dme\London-48564.xls"</definedName>
    <definedName name="DME_ODMALinks3" hidden="1">"::ODMA\DME-MSE\London-48461=C:\TEMP\Dme\London-48461.xls"</definedName>
    <definedName name="DME_ODMALinks4" hidden="1">"::ODMA\DME-MSE\London-50894=C:\TEMP\Dme\London-50894.xls"</definedName>
    <definedName name="DME_ODMALinks5" hidden="1">"::ODMA\DME-MSE\London-47679=C:\TEMP\Dme\London-47679.xls"</definedName>
    <definedName name="DME_ODMALinks6" hidden="1">"::ODMA\DME-MSE\London-47657=C:\TEMP\Dme\London-47657.xls"</definedName>
    <definedName name="DME_ODMALinks7" hidden="1">"::ODMA\DME-MSE\London-47571=C:\TEMP\Dme\London-47571.xls"</definedName>
    <definedName name="DME_ODMALinks8" hidden="1">"::ODMA\DME-MSE\London-47569=C:\TEMP\Dme\London-47569.xls"</definedName>
    <definedName name="DME_ODMALinks9" hidden="1">"::ODMA\DME-MSE\London-47579=C:\TEMP\Dme\London-47579.xls"</definedName>
    <definedName name="DME_ODMALinksCount" hidden="1">"4"</definedName>
    <definedName name="down" hidden="1">{#N/A,#N/A,FALSE,"Umsatz";#N/A,#N/A,FALSE,"Base V.02";#N/A,#N/A,FALSE,"Charts"}</definedName>
    <definedName name="dpts" localSheetId="6" hidden="1">{"'Sheet1'!$A$1:$AI$34","'Sheet1'!$A$1:$AI$31","'Sheet1'!$B$2:$AM$25"}</definedName>
    <definedName name="dpts" localSheetId="4" hidden="1">{"'Sheet1'!$A$1:$AI$34","'Sheet1'!$A$1:$AI$31","'Sheet1'!$B$2:$AM$25"}</definedName>
    <definedName name="dpts" localSheetId="5" hidden="1">{"'Sheet1'!$A$1:$AI$34","'Sheet1'!$A$1:$AI$31","'Sheet1'!$B$2:$AM$25"}</definedName>
    <definedName name="dpts" hidden="1">{"'Sheet1'!$A$1:$AI$34","'Sheet1'!$A$1:$AI$31","'Sheet1'!$B$2:$AM$25"}</definedName>
    <definedName name="dqd">#REF!</definedName>
    <definedName name="draka"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rg" hidden="1">{"cover",#N/A,TRUE,"Cover";"toc5",#N/A,TRUE,"TOC";"over",#N/A,TRUE,"Overview";"ts2",#N/A,TRUE,"Det_Trans_Sum";"ei3",#N/A,TRUE,"Earnings Impact";"ad3",#N/A,TRUE,"accretion dilution";"pfis3",#N/A,TRUE,"Pro Forma Income Statement";"ca3",#N/A,TRUE,"Contribution_Analysis";"acq3",#N/A,TRUE,"Acquirer";"tar3",#N/A,TRUE,"Target"}</definedName>
    <definedName name="drg_2" hidden="1">{"cover",#N/A,TRUE,"Cover";"toc5",#N/A,TRUE,"TOC";"over",#N/A,TRUE,"Overview";"ts2",#N/A,TRUE,"Det_Trans_Sum";"ei3",#N/A,TRUE,"Earnings Impact";"ad3",#N/A,TRUE,"accretion dilution";"pfis3",#N/A,TRUE,"Pro Forma Income Statement";"ca3",#N/A,TRUE,"Contribution_Analysis";"acq3",#N/A,TRUE,"Acquirer";"tar3",#N/A,TRUE,"Target"}</definedName>
    <definedName name="drg_3" hidden="1">{"cover",#N/A,TRUE,"Cover";"toc5",#N/A,TRUE,"TOC";"over",#N/A,TRUE,"Overview";"ts2",#N/A,TRUE,"Det_Trans_Sum";"ei3",#N/A,TRUE,"Earnings Impact";"ad3",#N/A,TRUE,"accretion dilution";"pfis3",#N/A,TRUE,"Pro Forma Income Statement";"ca3",#N/A,TRUE,"Contribution_Analysis";"acq3",#N/A,TRUE,"Acquirer";"tar3",#N/A,TRUE,"Target"}</definedName>
    <definedName name="drg_4" hidden="1">{"cover",#N/A,TRUE,"Cover";"toc5",#N/A,TRUE,"TOC";"over",#N/A,TRUE,"Overview";"ts2",#N/A,TRUE,"Det_Trans_Sum";"ei3",#N/A,TRUE,"Earnings Impact";"ad3",#N/A,TRUE,"accretion dilution";"pfis3",#N/A,TRUE,"Pro Forma Income Statement";"ca3",#N/A,TRUE,"Contribution_Analysis";"acq3",#N/A,TRUE,"Acquirer";"tar3",#N/A,TRUE,"Target"}</definedName>
    <definedName name="drg_5" hidden="1">{"cover",#N/A,TRUE,"Cover";"toc5",#N/A,TRUE,"TOC";"over",#N/A,TRUE,"Overview";"ts2",#N/A,TRUE,"Det_Trans_Sum";"ei3",#N/A,TRUE,"Earnings Impact";"ad3",#N/A,TRUE,"accretion dilution";"pfis3",#N/A,TRUE,"Pro Forma Income Statement";"ca3",#N/A,TRUE,"Contribution_Analysis";"acq3",#N/A,TRUE,"Acquirer";"tar3",#N/A,TRUE,"Target"}</definedName>
    <definedName name="DrSteuer" hidden="1">{#N/A,#N/A,FALSE,"Shopliste";#N/A,#N/A,FALSE,"Läden I";#N/A,#N/A,FALSE,"Läden II";#N/A,#N/A,FALSE,"Läden III";#N/A,#N/A,FALSE,"Nebenflächen I";#N/A,#N/A,FALSE,"Nebenflächen II";#N/A,#N/A,FALSE,"Nebenflächen III"}</definedName>
    <definedName name="dsawqfdq" hidden="1">{#N/A,#N/A,TRUE,"Pcm Budget 2002  Huf";#N/A,#N/A,TRUE,"Csepel";#N/A,#N/A,TRUE,"Gyor";#N/A,#N/A,TRUE,"Debrecen";#N/A,#N/A,TRUE,"Alba";#N/A,#N/A,TRUE,"Pecs";#N/A,#N/A,TRUE,"Szeged";#N/A,#N/A,TRUE,"Miskolc";#N/A,#N/A,TRUE,"Duna";#N/A,#N/A,TRUE,"Sopron";#N/A,#N/A,TRUE,"nyir";#N/A,#N/A,TRUE,"Kaniza";#N/A,#N/A,TRUE,"Kaposvar";#N/A,#N/A,TRUE,"Szolnok";#N/A,#N/A,TRUE,"Zala";#N/A,#N/A,TRUE,"Szombathely"}</definedName>
    <definedName name="dsdsd" localSheetId="6" hidden="1">{#N/A,#N/A,FALSE,"FinPl"}</definedName>
    <definedName name="dsdsd" localSheetId="4" hidden="1">{#N/A,#N/A,FALSE,"FinPl"}</definedName>
    <definedName name="dsdsd" localSheetId="5" hidden="1">{#N/A,#N/A,FALSE,"FinPl"}</definedName>
    <definedName name="dsdsd" hidden="1">{#N/A,#N/A,FALSE,"FinPl"}</definedName>
    <definedName name="dsf34r3" hidden="1">#REF!</definedName>
    <definedName name="dsfs" hidden="1">#REF!</definedName>
    <definedName name="dsgfsg" hidden="1">#REF!</definedName>
    <definedName name="dsghdfj"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dswd" hidden="1">#REF!</definedName>
    <definedName name="dthryj" hidden="1">{"page de garde",#N/A,FALSE,"page de garde";"commentaires",#N/A,FALSE,"page de garde";"ams",#N/A,FALSE,"page de garde";"bpf",#N/A,FALSE,"page de garde";"bpi",#N/A,FALSE,"page de garde";"ga",#N/A,FALSE,"page de garde";"cc",#N/A,FALSE,"page de garde";"ass",#N/A,FALSE,"page de garde";"cardif",#N/A,FALSE,"page de garde";"nv",#N/A,FALSE,"page de garde"}</definedName>
    <definedName name="dtyu">#REF!</definedName>
    <definedName name="e" hidden="1">#REF!</definedName>
    <definedName name="è" hidden="1">{#N/A,#N/A,TRUE,"Pcm Budget 2002  Huf";#N/A,#N/A,TRUE,"Csepel";#N/A,#N/A,TRUE,"Gyor";#N/A,#N/A,TRUE,"Debrecen";#N/A,#N/A,TRUE,"Alba";#N/A,#N/A,TRUE,"Pecs";#N/A,#N/A,TRUE,"Szeged";#N/A,#N/A,TRUE,"Miskolc";#N/A,#N/A,TRUE,"Duna";#N/A,#N/A,TRUE,"Sopron";#N/A,#N/A,TRUE,"nyir";#N/A,#N/A,TRUE,"Kaniza";#N/A,#N/A,TRUE,"Kaposvar";#N/A,#N/A,TRUE,"Szolnok";#N/A,#N/A,TRUE,"Zala";#N/A,#N/A,TRUE,"Szombathely"}</definedName>
    <definedName name="E.">#REF!</definedName>
    <definedName name="E._1_3">NA()</definedName>
    <definedName name="E._12_3">NA()</definedName>
    <definedName name="E._13_3">NA()</definedName>
    <definedName name="E._14_3">NA()</definedName>
    <definedName name="E._15_3">NA()</definedName>
    <definedName name="E._16_1">NA()</definedName>
    <definedName name="E._18_1">NA()</definedName>
    <definedName name="E._19_1">NA()</definedName>
    <definedName name="E._2_3">NA()</definedName>
    <definedName name="E._3_3">NA()</definedName>
    <definedName name="E._40_3">NA()</definedName>
    <definedName name="E._41_1">NA()</definedName>
    <definedName name="E3E" hidden="1">{#N/A,#N/A,TRUE,"GLOBAL";#N/A,#N/A,TRUE,"RUSTICOS";#N/A,#N/A,TRUE,"INMUEBLES"}</definedName>
    <definedName name="E4R" hidden="1">{#N/A,#N/A,TRUE,"GLOBAL";#N/A,#N/A,TRUE,"RUSTICOS";#N/A,#N/A,TRUE,"INMUEBLES"}</definedName>
    <definedName name="EBIT" hidden="1">"EBIT"</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MARGIN" hidden="1">"EBIT_MARGIN"</definedName>
    <definedName name="EBIT_Margin_Adjusted_Data" hidden="1">OFFSET(#REF!,0,0,COUNTA(#REF!),1)</definedName>
    <definedName name="EBIT_Margin_Data" hidden="1">OFFSET(#REF!,0,0,COUNTA(#REF!)-1,1)</definedName>
    <definedName name="EBIT_Margin_Dummy_Data" hidden="1">OFFSET(#REF!,0,0,COUNTA(#REF!)-1,1)</definedName>
    <definedName name="EBIT_Margin_X_Values" hidden="1">OFFSET(#REF!,0,0,COUNTA(#REF!)-1,1)</definedName>
    <definedName name="EBIT_OVER_IE" hidden="1">"EBIT_OVER_IE"</definedName>
    <definedName name="EBITDA" hidden="1">"EBITDA"</definedName>
    <definedName name="EBITDA_10K" hidden="1">"EBITDA_10K"</definedName>
    <definedName name="EBITDA_10Q" hidden="1">"EBITDA_10Q"</definedName>
    <definedName name="EBITDA_10Q1" hidden="1">"EBITDA_10Q1"</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OVER_TOTAL_IE" hidden="1">"EBITDA_OVER_TOTAL_IE"</definedName>
    <definedName name="écs" localSheetId="6" hidden="1">{#N/A,#N/A,TRUE,"ExecSummary";#N/A,#N/A,TRUE,"ExecSummaryCosts";#N/A,#N/A,TRUE,"ExecSummaryRent";#N/A,#N/A,TRUE,"Main";#N/A,#N/A,TRUE,"Finance";#N/A,#N/A,TRUE,"EstCashflow"}</definedName>
    <definedName name="écs" localSheetId="4" hidden="1">{#N/A,#N/A,TRUE,"ExecSummary";#N/A,#N/A,TRUE,"ExecSummaryCosts";#N/A,#N/A,TRUE,"ExecSummaryRent";#N/A,#N/A,TRUE,"Main";#N/A,#N/A,TRUE,"Finance";#N/A,#N/A,TRUE,"EstCashflow"}</definedName>
    <definedName name="écs" localSheetId="5" hidden="1">{#N/A,#N/A,TRUE,"ExecSummary";#N/A,#N/A,TRUE,"ExecSummaryCosts";#N/A,#N/A,TRUE,"ExecSummaryRent";#N/A,#N/A,TRUE,"Main";#N/A,#N/A,TRUE,"Finance";#N/A,#N/A,TRUE,"EstCashflow"}</definedName>
    <definedName name="écs" hidden="1">{#N/A,#N/A,TRUE,"ExecSummary";#N/A,#N/A,TRUE,"ExecSummaryCosts";#N/A,#N/A,TRUE,"ExecSummaryRent";#N/A,#N/A,TRUE,"Main";#N/A,#N/A,TRUE,"Finance";#N/A,#N/A,TRUE,"EstCashflow"}</definedName>
    <definedName name="écs2" localSheetId="6" hidden="1">{#N/A,#N/A,TRUE,"ExecSummary";#N/A,#N/A,TRUE,"ProjDescription";#N/A,#N/A,TRUE,"CostSummary";#N/A,#N/A,TRUE,"Main";#N/A,#N/A,TRUE,"Finance";#N/A,#N/A,TRUE,"EstCashflow";#N/A,#N/A,TRUE,"ExhibitA";#N/A,#N/A,TRUE,"CTD"}</definedName>
    <definedName name="écs2" localSheetId="4" hidden="1">{#N/A,#N/A,TRUE,"ExecSummary";#N/A,#N/A,TRUE,"ProjDescription";#N/A,#N/A,TRUE,"CostSummary";#N/A,#N/A,TRUE,"Main";#N/A,#N/A,TRUE,"Finance";#N/A,#N/A,TRUE,"EstCashflow";#N/A,#N/A,TRUE,"ExhibitA";#N/A,#N/A,TRUE,"CTD"}</definedName>
    <definedName name="écs2" localSheetId="5" hidden="1">{#N/A,#N/A,TRUE,"ExecSummary";#N/A,#N/A,TRUE,"ProjDescription";#N/A,#N/A,TRUE,"CostSummary";#N/A,#N/A,TRUE,"Main";#N/A,#N/A,TRUE,"Finance";#N/A,#N/A,TRUE,"EstCashflow";#N/A,#N/A,TRUE,"ExhibitA";#N/A,#N/A,TRUE,"CTD"}</definedName>
    <definedName name="écs2" hidden="1">{#N/A,#N/A,TRUE,"ExecSummary";#N/A,#N/A,TRUE,"ProjDescription";#N/A,#N/A,TRUE,"CostSummary";#N/A,#N/A,TRUE,"Main";#N/A,#N/A,TRUE,"Finance";#N/A,#N/A,TRUE,"EstCashflow";#N/A,#N/A,TRUE,"ExhibitA";#N/A,#N/A,TRUE,"CTD"}</definedName>
    <definedName name="écs3" localSheetId="6" hidden="1">{#N/A,#N/A,TRUE,"ExecSummary";#N/A,#N/A,TRUE,"ProjDescription";#N/A,#N/A,TRUE,"CostSummary";#N/A,#N/A,TRUE,"Main";#N/A,#N/A,TRUE,"Finance";#N/A,#N/A,TRUE,"EstCashflow";#N/A,#N/A,TRUE,"RevenueCalculation";#N/A,#N/A,TRUE,"InterestCalculation";#N/A,#N/A,TRUE,"COLCalculation";#N/A,#N/A,TRUE,"ExhibitA";#N/A,#N/A,TRUE,"CTD"}</definedName>
    <definedName name="écs3" localSheetId="4" hidden="1">{#N/A,#N/A,TRUE,"ExecSummary";#N/A,#N/A,TRUE,"ProjDescription";#N/A,#N/A,TRUE,"CostSummary";#N/A,#N/A,TRUE,"Main";#N/A,#N/A,TRUE,"Finance";#N/A,#N/A,TRUE,"EstCashflow";#N/A,#N/A,TRUE,"RevenueCalculation";#N/A,#N/A,TRUE,"InterestCalculation";#N/A,#N/A,TRUE,"COLCalculation";#N/A,#N/A,TRUE,"ExhibitA";#N/A,#N/A,TRUE,"CTD"}</definedName>
    <definedName name="écs3" localSheetId="5" hidden="1">{#N/A,#N/A,TRUE,"ExecSummary";#N/A,#N/A,TRUE,"ProjDescription";#N/A,#N/A,TRUE,"CostSummary";#N/A,#N/A,TRUE,"Main";#N/A,#N/A,TRUE,"Finance";#N/A,#N/A,TRUE,"EstCashflow";#N/A,#N/A,TRUE,"RevenueCalculation";#N/A,#N/A,TRUE,"InterestCalculation";#N/A,#N/A,TRUE,"COLCalculation";#N/A,#N/A,TRUE,"ExhibitA";#N/A,#N/A,TRUE,"CTD"}</definedName>
    <definedName name="écs3" hidden="1">{#N/A,#N/A,TRUE,"ExecSummary";#N/A,#N/A,TRUE,"ProjDescription";#N/A,#N/A,TRUE,"CostSummary";#N/A,#N/A,TRUE,"Main";#N/A,#N/A,TRUE,"Finance";#N/A,#N/A,TRUE,"EstCashflow";#N/A,#N/A,TRUE,"RevenueCalculation";#N/A,#N/A,TRUE,"InterestCalculation";#N/A,#N/A,TRUE,"COLCalculation";#N/A,#N/A,TRUE,"ExhibitA";#N/A,#N/A,TRUE,"CTD"}</definedName>
    <definedName name="ed" localSheetId="6" hidden="1">{"Pressup",#N/A,TRUE,"Sheet1";"Resumo",#N/A,TRUE,"Cond";"Bal",#N/A,TRUE,"DR";"DR",#N/A,TRUE,"DR";"Anexos",#N/A,TRUE,"Anexo";"Tes1",#N/A,TRUE,"Proj";"Tes2",#N/A,TRUE,"Proj";"Tes3",#N/A,TRUE,"Proj";"Lojas",#N/A,TRUE,"Cond"}</definedName>
    <definedName name="ed" localSheetId="4" hidden="1">{"Pressup",#N/A,TRUE,"Sheet1";"Resumo",#N/A,TRUE,"Cond";"Bal",#N/A,TRUE,"DR";"DR",#N/A,TRUE,"DR";"Anexos",#N/A,TRUE,"Anexo";"Tes1",#N/A,TRUE,"Proj";"Tes2",#N/A,TRUE,"Proj";"Tes3",#N/A,TRUE,"Proj";"Lojas",#N/A,TRUE,"Cond"}</definedName>
    <definedName name="ed" localSheetId="5" hidden="1">{"Pressup",#N/A,TRUE,"Sheet1";"Resumo",#N/A,TRUE,"Cond";"Bal",#N/A,TRUE,"DR";"DR",#N/A,TRUE,"DR";"Anexos",#N/A,TRUE,"Anexo";"Tes1",#N/A,TRUE,"Proj";"Tes2",#N/A,TRUE,"Proj";"Tes3",#N/A,TRUE,"Proj";"Lojas",#N/A,TRUE,"Cond"}</definedName>
    <definedName name="ed" hidden="1">{"Pressup",#N/A,TRUE,"Sheet1";"Resumo",#N/A,TRUE,"Cond";"Bal",#N/A,TRUE,"DR";"DR",#N/A,TRUE,"DR";"Anexos",#N/A,TRUE,"Anexo";"Tes1",#N/A,TRUE,"Proj";"Tes2",#N/A,TRUE,"Proj";"Tes3",#N/A,TRUE,"Proj";"Lojas",#N/A,TRUE,"Cond"}</definedName>
    <definedName name="edg" localSheetId="6" hidden="1">{#N/A,#N/A,FALSE,"property";#N/A,#N/A,FALSE,"tenants";#N/A,#N/A,FALSE,"capital";#N/A,#N/A,FALSE,"summary"}</definedName>
    <definedName name="edg" localSheetId="4" hidden="1">{#N/A,#N/A,FALSE,"property";#N/A,#N/A,FALSE,"tenants";#N/A,#N/A,FALSE,"capital";#N/A,#N/A,FALSE,"summary"}</definedName>
    <definedName name="edg" localSheetId="5" hidden="1">{#N/A,#N/A,FALSE,"property";#N/A,#N/A,FALSE,"tenants";#N/A,#N/A,FALSE,"capital";#N/A,#N/A,FALSE,"summary"}</definedName>
    <definedName name="edg" hidden="1">{#N/A,#N/A,FALSE,"property";#N/A,#N/A,FALSE,"tenants";#N/A,#N/A,FALSE,"capital";#N/A,#N/A,FALSE,"summary"}</definedName>
    <definedName name="edgbedg" hidden="1">#REF!</definedName>
    <definedName name="ee">#N/A</definedName>
    <definedName name="eeeee" hidden="1">{#N/A,#N/A,TRUE,"Pcm Budget 2002  Huf";#N/A,#N/A,TRUE,"Csepel";#N/A,#N/A,TRUE,"Gyor";#N/A,#N/A,TRUE,"Debrecen";#N/A,#N/A,TRUE,"Alba";#N/A,#N/A,TRUE,"Pecs";#N/A,#N/A,TRUE,"Szeged";#N/A,#N/A,TRUE,"Miskolc";#N/A,#N/A,TRUE,"Duna";#N/A,#N/A,TRUE,"Sopron";#N/A,#N/A,TRUE,"nyir";#N/A,#N/A,TRUE,"Kaniza";#N/A,#N/A,TRUE,"Kaposvar";#N/A,#N/A,TRUE,"Szolnok";#N/A,#N/A,TRUE,"Zala";#N/A,#N/A,TRUE,"Szombathely"}</definedName>
    <definedName name="eeeee_2" hidden="1">{#N/A,#N/A,TRUE,"Pcm Budget 2002  Huf";#N/A,#N/A,TRUE,"Csepel";#N/A,#N/A,TRUE,"Gyor";#N/A,#N/A,TRUE,"Debrecen";#N/A,#N/A,TRUE,"Alba";#N/A,#N/A,TRUE,"Pecs";#N/A,#N/A,TRUE,"Szeged";#N/A,#N/A,TRUE,"Miskolc";#N/A,#N/A,TRUE,"Duna";#N/A,#N/A,TRUE,"Sopron";#N/A,#N/A,TRUE,"nyir";#N/A,#N/A,TRUE,"Kaniza";#N/A,#N/A,TRUE,"Kaposvar";#N/A,#N/A,TRUE,"Szolnok";#N/A,#N/A,TRUE,"Zala";#N/A,#N/A,TRUE,"Szombathely"}</definedName>
    <definedName name="eeeee_3" hidden="1">{#N/A,#N/A,TRUE,"Pcm Budget 2002  Huf";#N/A,#N/A,TRUE,"Csepel";#N/A,#N/A,TRUE,"Gyor";#N/A,#N/A,TRUE,"Debrecen";#N/A,#N/A,TRUE,"Alba";#N/A,#N/A,TRUE,"Pecs";#N/A,#N/A,TRUE,"Szeged";#N/A,#N/A,TRUE,"Miskolc";#N/A,#N/A,TRUE,"Duna";#N/A,#N/A,TRUE,"Sopron";#N/A,#N/A,TRUE,"nyir";#N/A,#N/A,TRUE,"Kaniza";#N/A,#N/A,TRUE,"Kaposvar";#N/A,#N/A,TRUE,"Szolnok";#N/A,#N/A,TRUE,"Zala";#N/A,#N/A,TRUE,"Szombathely"}</definedName>
    <definedName name="eeeee_4" hidden="1">{#N/A,#N/A,TRUE,"Pcm Budget 2002  Huf";#N/A,#N/A,TRUE,"Csepel";#N/A,#N/A,TRUE,"Gyor";#N/A,#N/A,TRUE,"Debrecen";#N/A,#N/A,TRUE,"Alba";#N/A,#N/A,TRUE,"Pecs";#N/A,#N/A,TRUE,"Szeged";#N/A,#N/A,TRUE,"Miskolc";#N/A,#N/A,TRUE,"Duna";#N/A,#N/A,TRUE,"Sopron";#N/A,#N/A,TRUE,"nyir";#N/A,#N/A,TRUE,"Kaniza";#N/A,#N/A,TRUE,"Kaposvar";#N/A,#N/A,TRUE,"Szolnok";#N/A,#N/A,TRUE,"Zala";#N/A,#N/A,TRUE,"Szombathely"}</definedName>
    <definedName name="eeeee_5" hidden="1">{#N/A,#N/A,TRUE,"Pcm Budget 2002  Huf";#N/A,#N/A,TRUE,"Csepel";#N/A,#N/A,TRUE,"Gyor";#N/A,#N/A,TRUE,"Debrecen";#N/A,#N/A,TRUE,"Alba";#N/A,#N/A,TRUE,"Pecs";#N/A,#N/A,TRUE,"Szeged";#N/A,#N/A,TRUE,"Miskolc";#N/A,#N/A,TRUE,"Duna";#N/A,#N/A,TRUE,"Sopron";#N/A,#N/A,TRUE,"nyir";#N/A,#N/A,TRUE,"Kaniza";#N/A,#N/A,TRUE,"Kaposvar";#N/A,#N/A,TRUE,"Szolnok";#N/A,#N/A,TRUE,"Zala";#N/A,#N/A,TRUE,"Szombathely"}</definedName>
    <definedName name="eeeeeeee" hidden="1">#REF!</definedName>
    <definedName name="ééééééééééééééééééééééi" hidden="1">{#N/A,#N/A,TRUE,"Pcm Budget 2002  Huf";#N/A,#N/A,TRUE,"Csepel";#N/A,#N/A,TRUE,"Gyor";#N/A,#N/A,TRUE,"Debrecen";#N/A,#N/A,TRUE,"Alba";#N/A,#N/A,TRUE,"Pecs";#N/A,#N/A,TRUE,"Szeged";#N/A,#N/A,TRUE,"Miskolc";#N/A,#N/A,TRUE,"Duna";#N/A,#N/A,TRUE,"Sopron";#N/A,#N/A,TRUE,"nyir";#N/A,#N/A,TRUE,"Kaniza";#N/A,#N/A,TRUE,"Kaposvar";#N/A,#N/A,TRUE,"Szolnok";#N/A,#N/A,TRUE,"Zala";#N/A,#N/A,TRUE,"Szombathely"}</definedName>
    <definedName name="ééééééééééééééééééééééi_2" hidden="1">{#N/A,#N/A,TRUE,"Pcm Budget 2002  Huf";#N/A,#N/A,TRUE,"Csepel";#N/A,#N/A,TRUE,"Gyor";#N/A,#N/A,TRUE,"Debrecen";#N/A,#N/A,TRUE,"Alba";#N/A,#N/A,TRUE,"Pecs";#N/A,#N/A,TRUE,"Szeged";#N/A,#N/A,TRUE,"Miskolc";#N/A,#N/A,TRUE,"Duna";#N/A,#N/A,TRUE,"Sopron";#N/A,#N/A,TRUE,"nyir";#N/A,#N/A,TRUE,"Kaniza";#N/A,#N/A,TRUE,"Kaposvar";#N/A,#N/A,TRUE,"Szolnok";#N/A,#N/A,TRUE,"Zala";#N/A,#N/A,TRUE,"Szombathely"}</definedName>
    <definedName name="ééééééééééééééééééééééi_3" hidden="1">{#N/A,#N/A,TRUE,"Pcm Budget 2002  Huf";#N/A,#N/A,TRUE,"Csepel";#N/A,#N/A,TRUE,"Gyor";#N/A,#N/A,TRUE,"Debrecen";#N/A,#N/A,TRUE,"Alba";#N/A,#N/A,TRUE,"Pecs";#N/A,#N/A,TRUE,"Szeged";#N/A,#N/A,TRUE,"Miskolc";#N/A,#N/A,TRUE,"Duna";#N/A,#N/A,TRUE,"Sopron";#N/A,#N/A,TRUE,"nyir";#N/A,#N/A,TRUE,"Kaniza";#N/A,#N/A,TRUE,"Kaposvar";#N/A,#N/A,TRUE,"Szolnok";#N/A,#N/A,TRUE,"Zala";#N/A,#N/A,TRUE,"Szombathely"}</definedName>
    <definedName name="ééééééééééééééééééééééi_4" hidden="1">{#N/A,#N/A,TRUE,"Pcm Budget 2002  Huf";#N/A,#N/A,TRUE,"Csepel";#N/A,#N/A,TRUE,"Gyor";#N/A,#N/A,TRUE,"Debrecen";#N/A,#N/A,TRUE,"Alba";#N/A,#N/A,TRUE,"Pecs";#N/A,#N/A,TRUE,"Szeged";#N/A,#N/A,TRUE,"Miskolc";#N/A,#N/A,TRUE,"Duna";#N/A,#N/A,TRUE,"Sopron";#N/A,#N/A,TRUE,"nyir";#N/A,#N/A,TRUE,"Kaniza";#N/A,#N/A,TRUE,"Kaposvar";#N/A,#N/A,TRUE,"Szolnok";#N/A,#N/A,TRUE,"Zala";#N/A,#N/A,TRUE,"Szombathely"}</definedName>
    <definedName name="ééééééééééééééééééééééi_5" hidden="1">{#N/A,#N/A,TRUE,"Pcm Budget 2002  Huf";#N/A,#N/A,TRUE,"Csepel";#N/A,#N/A,TRUE,"Gyor";#N/A,#N/A,TRUE,"Debrecen";#N/A,#N/A,TRUE,"Alba";#N/A,#N/A,TRUE,"Pecs";#N/A,#N/A,TRUE,"Szeged";#N/A,#N/A,TRUE,"Miskolc";#N/A,#N/A,TRUE,"Duna";#N/A,#N/A,TRUE,"Sopron";#N/A,#N/A,TRUE,"nyir";#N/A,#N/A,TRUE,"Kaniza";#N/A,#N/A,TRUE,"Kaposvar";#N/A,#N/A,TRUE,"Szolnok";#N/A,#N/A,TRUE,"Zala";#N/A,#N/A,TRUE,"Szombathely"}</definedName>
    <definedName name="eek" hidden="1">{#N/A,#N/A,FALSE,"FCF Corporate Services";#N/A,#N/A,FALSE,"FCF Assum Corporate Services";#N/A,#N/A,FALSE,"DCF Corp. Services Sensitivity";#N/A,#N/A,FALSE,"AVP Corporate Services";"FCF in percent",#N/A,FALSE,"FCF Corporate Services"}</definedName>
    <definedName name="eerr" hidden="1">{"Alle Perioden",#N/A,FALSE,"Erf";"Alle Perioden",#N/A,FALSE,"Ang";"Alle Perioden",#N/A,FALSE,"BV";"Alle Perioden",#N/A,FALSE,"BE";"Alle Perioden",#N/A,FALSE,"Re";"Alle Perioden",#N/A,FALSE,"Vol"}</definedName>
    <definedName name="efdf" localSheetId="6" hidden="1">{#N/A,#N/A,FALSE,"Forex"}</definedName>
    <definedName name="efdf" localSheetId="4" hidden="1">{#N/A,#N/A,FALSE,"Forex"}</definedName>
    <definedName name="efdf" localSheetId="5" hidden="1">{#N/A,#N/A,FALSE,"Forex"}</definedName>
    <definedName name="efdf" hidden="1">{#N/A,#N/A,FALSE,"Forex"}</definedName>
    <definedName name="EFFECT_SPECIAL_CHARGE" hidden="1">"EFFECT_SPECIAL_CHARGE"</definedName>
    <definedName name="eh" hidden="1">{"cover",#N/A,TRUE,"Cover";"toc3",#N/A,TRUE,"TOC";"over",#N/A,TRUE,"Overview";"ts2",#N/A,TRUE,"Det_Trans_Sum";"ei2c",#N/A,TRUE,"Earnings Impact";"ad2",#N/A,TRUE,"accretion dilution";"pfis2",#N/A,TRUE,"Pro Forma Income Statement";"acq2c",#N/A,TRUE,"Acquirer";"tar2c",#N/A,TRUE,"Target"}</definedName>
    <definedName name="eh_2" hidden="1">{"cover",#N/A,TRUE,"Cover";"toc3",#N/A,TRUE,"TOC";"over",#N/A,TRUE,"Overview";"ts2",#N/A,TRUE,"Det_Trans_Sum";"ei2c",#N/A,TRUE,"Earnings Impact";"ad2",#N/A,TRUE,"accretion dilution";"pfis2",#N/A,TRUE,"Pro Forma Income Statement";"acq2c",#N/A,TRUE,"Acquirer";"tar2c",#N/A,TRUE,"Target"}</definedName>
    <definedName name="eh_3" hidden="1">{"cover",#N/A,TRUE,"Cover";"toc3",#N/A,TRUE,"TOC";"over",#N/A,TRUE,"Overview";"ts2",#N/A,TRUE,"Det_Trans_Sum";"ei2c",#N/A,TRUE,"Earnings Impact";"ad2",#N/A,TRUE,"accretion dilution";"pfis2",#N/A,TRUE,"Pro Forma Income Statement";"acq2c",#N/A,TRUE,"Acquirer";"tar2c",#N/A,TRUE,"Target"}</definedName>
    <definedName name="eh_4" hidden="1">{"cover",#N/A,TRUE,"Cover";"toc3",#N/A,TRUE,"TOC";"over",#N/A,TRUE,"Overview";"ts2",#N/A,TRUE,"Det_Trans_Sum";"ei2c",#N/A,TRUE,"Earnings Impact";"ad2",#N/A,TRUE,"accretion dilution";"pfis2",#N/A,TRUE,"Pro Forma Income Statement";"acq2c",#N/A,TRUE,"Acquirer";"tar2c",#N/A,TRUE,"Target"}</definedName>
    <definedName name="eh_5" hidden="1">{"cover",#N/A,TRUE,"Cover";"toc3",#N/A,TRUE,"TOC";"over",#N/A,TRUE,"Overview";"ts2",#N/A,TRUE,"Det_Trans_Sum";"ei2c",#N/A,TRUE,"Earnings Impact";"ad2",#N/A,TRUE,"accretion dilution";"pfis2",#N/A,TRUE,"Pro Forma Income Statement";"acq2c",#N/A,TRUE,"Acquirer";"tar2c",#N/A,TRUE,"Target"}</definedName>
    <definedName name="Electrical_Maintenance">#REF!</definedName>
    <definedName name="Electricity">#REF!</definedName>
    <definedName name="Elevators___Escalators_Maintenance">#REF!</definedName>
    <definedName name="EMPLOYEES" hidden="1">"EMPLOYEES"</definedName>
    <definedName name="Encoreaut" hidden="1">#REF!</definedName>
    <definedName name="End_Bal" hidden="1">#REF!</definedName>
    <definedName name="enter" hidden="1">{#N/A,#N/A,FALSE,"Jim Walsh";#N/A,#N/A,FALSE,"Dan Minkoff";#N/A,#N/A,FALSE,"Chip Cinnamond";#N/A,#N/A,FALSE,"Ann Cole";#N/A,#N/A,FALSE,"Jim Rosasco";#N/A,#N/A,FALSE,"George Ochs";#N/A,#N/A,FALSE,"Peter Weed";#N/A,#N/A,FALSE,"Sheryl Crosland";#N/A,#N/A,FALSE,"Jim McLoughlin";#N/A,#N/A,FALSE,"Jim Olson";#N/A,#N/A,FALSE,"Anne Pfeiffer"}</definedName>
    <definedName name="Entity">#REF!</definedName>
    <definedName name="eol_B05tobe" hidden="1">{"résultats",#N/A,FALSE,"résultats SFS";"indicateurs",#N/A,FALSE,"résultats SFS";"commentaires",#N/A,FALSE,"commentaires SFS";"graphiques",#N/A,FALSE,"graphiques SFS"}</definedName>
    <definedName name="eol_B05tobe_2" hidden="1">{"résultats",#N/A,FALSE,"résultats SFS";"indicateurs",#N/A,FALSE,"résultats SFS";"commentaires",#N/A,FALSE,"commentaires SFS";"graphiques",#N/A,FALSE,"graphiques SFS"}</definedName>
    <definedName name="eol_B05tobe_3" hidden="1">{"résultats",#N/A,FALSE,"résultats SFS";"indicateurs",#N/A,FALSE,"résultats SFS";"commentaires",#N/A,FALSE,"commentaires SFS";"graphiques",#N/A,FALSE,"graphiques SFS"}</definedName>
    <definedName name="eol_B05tobe_4" hidden="1">{"résultats",#N/A,FALSE,"résultats SFS";"indicateurs",#N/A,FALSE,"résultats SFS";"commentaires",#N/A,FALSE,"commentaires SFS";"graphiques",#N/A,FALSE,"graphiques SFS"}</definedName>
    <definedName name="eol_B05tobe_5" hidden="1">{"résultats",#N/A,FALSE,"résultats SFS";"indicateurs",#N/A,FALSE,"résultats SFS";"commentaires",#N/A,FALSE,"commentaires SFS";"graphiques",#N/A,FALSE,"graphiques SFS"}</definedName>
    <definedName name="EPMWorkbookOptions_1" hidden="1">"9i4AAB|LCAAAAAAABADtvQdgHEmWJSYvbcp7f0r1StfgdKEIgGATJNiQQBDswYjN5pLsHWlHIymrKoHKZVZlXWYWQMztnbz33nvvvffee||997o7nU4n99//P1xmZAFs9s5K2smeIYCqyB8/fnwfPyIe/x7vFmV6mddNUS0/|2h3vPNRmi|n1axYXnz20bo939799KPf4|g3Th5/t6rfTqrq7Zerlpo2Kb23bB69a4rPPpq37erR3btXV1fjq3v"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"jqr64u7ezs3v39/7i|evpPF9k28WyabPlNP/IvjW7|a2PqNc0fXxSLZf5FH2|qU7WdZ0v258s8iv|Mvj6adZm|il9/iJb5NKb7anNF6t1XXBXXzV5/bLOz3OCN83HhNBHR7//s5df/P5PXp588Xp35/f/3rffvHlJL714/npn597e/t3Xxy/v0pd3v//7f|/ky1dnX/7|L199|RR/EDGqsphlwIH|Ps/KJv/|47tAwKFzvFqVxTTzSHdrtAyMEI"</definedName>
    <definedName name="EPMWorkbookOptions_3" hidden="1">"r3sY72KMCkg4DQypEvvTv41beL2SxfPi0W|RJM0QQNw6a20U8WTTEpyqK97rSm9rbRV8viF61zRut4Oq3Wy/bx3diXPQiC0VFbr/PHd/WPDlJ33wurb2QMJ1mbX1T19f|3B1E17QkBqfP/Tw8Dsv|6nv5/egyny5ba/n96CM/K6qr5//QIPq|r9er/20M4W7Yn1f|nR/Dl5KfJpP9/exZer/Jpca7G|v/TI3lDn/1/egBfnB6//urV6eufm0EEj"</definedName>
    <definedName name="EPMWorkbookOptions_4" hidden="1">"Tf6Vv5gnRPY879ezyvX6UlVVrXiGvli06s8|sibEarwi|Retvm79ll2WdVFS3ixpysv9767xfvPirppPQTi33cAWSyHCXTbVgPc8l6uqQ9DKE7x0v2d3XsHux6A2Fzwu1/Ws7w|2nl8V36JQm9WZXb9sq5Wed1ed9x2bfQ8a9rXeUk6M599kS8mFM1FmoUMFm1ATeR9b8jfOz45|fKrF2||P/7et3fpn12KbXqNBoB9u8jrrJ7Or13TlCLGR8ui"</definedName>
    <definedName name="EPMWorkbookOptions_5" hidden="1">"/OwjzPxH0QHxuxHy3|7dQOBi5Lp7G3p50/ezxmrvF0HEeG1nZ/9gZ|f2rLb7/25WOzl|c/r5l69|H8Nrxydvvjp|/iOG85vdqtUQw71ntBdhuXv37t/f39|/Pcvt/b|c5b58/ebk9MWbV6eG6U7efPnyRyznN7tVqwGWe6/IPMJvnz7Y3Tk4eHB7frv3/25|e3r85vj1qxPDbGfPXr3|EbP5zW7VaoDZ3ieFEuE1Mqeffnrv3nvY0/3bM9tRlj|"</definedName>
    <definedName name="EPMWorkbookOptions_6" hidden="1">"cPHy4/3B7Npnc296/v3uwPTl/kG1nn87uTR7eu7|3dz5Dz|FbP3QGJV149sZa4NOnX33xxe/z/3UO/YZo8cXxi|PPT1|d/cglCZvdqtWAyL5HyjAmse8dbN2/vcT|XJiHZ8|//O5rw3DPfuSJdJrdqtUAp71PavcbYbVP/9/Nap|/|vKrl5bXnp/8iNP8ZrdqNcBp75GB/0YY7cHXZzQBcxvCccOvxWhnL96cfGkd3h/ptE6zW7Ua4LT3Win5Rn"</definedName>
    <definedName name="EPMWorkbookOptions_7" hidden="1">"jt4P/dvPblk||cnryxWu3LH3Fbp9mtWg1w29dY0/pGeO7h/7t57vXL05OzZ2eUvDz78oXhvNc/4rxOs1u1GuC8N8Vt1yC/EYbb3bk9x/1/Ja5/c/aFTXHu7ezeHz89/f|8y/cN0WJ//BP3fkQKkGLn4fjNl29|lN8Im92q1YDm|uL0|PVXr05f/zC11//LV/kMSYjj6H|/z5unP|K292kUYBNv9Pju8WpVqqNmPw8|Nc0JWrVcEuL0GdZq|GP/w"</definedName>
    <definedName name="EPMWorkbookOptions_8" hidden="1">"zdVd/CPX|Xndd7Mv1x|ucqXR|dZ2ZBxDj/kdidlntUA|uXydXaZm5bdj7ntd6v67aSq3hJjtkxG07r/Bbc/a34yq4tsUuZf5PWFa977/DdOHIwvVzL0/wfWIiCp9i4AAA=="</definedName>
    <definedName name="EPS" hidden="1">"EPS"</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QUITY_AFFIL" hidden="1">"EQUITY_AFFIL"</definedName>
    <definedName name="EQUITY_MARKET_VAL" hidden="1">"EQUITY_MARKET_VAL"</definedName>
    <definedName name="EquityIntRate">#REF!</definedName>
    <definedName name="EquityIntRate_1_3">NA()</definedName>
    <definedName name="EquityIntRate_25_3">NA()</definedName>
    <definedName name="EquityIntRate_26_1">NA()</definedName>
    <definedName name="EquityIntRate_27_1">NA()</definedName>
    <definedName name="EquityIntRate_28_1">NA()</definedName>
    <definedName name="EquityIntRate_29_1">NA()</definedName>
    <definedName name="EquityIntRate_30_1">NA()</definedName>
    <definedName name="EquityIntRate_31_1">NA()</definedName>
    <definedName name="EquityIntRate_32_1">NA()</definedName>
    <definedName name="EquityIntRate_33_1">NA()</definedName>
    <definedName name="EquityIntRate_34_1">NA()</definedName>
    <definedName name="EquityIntRate_35_1">NA()</definedName>
    <definedName name="EquityIntRate_36_1">NA()</definedName>
    <definedName name="EquityIntRate_37_1">NA()</definedName>
    <definedName name="EquityIntRate_38_1">NA()</definedName>
    <definedName name="EquityIntRate_4_3">NA()</definedName>
    <definedName name="EquityIntRate_40_3">NA()</definedName>
    <definedName name="EquityIntRate_5_1">NA()</definedName>
    <definedName name="EQV_OVER_BV" hidden="1">"EQV_OVER_BV"</definedName>
    <definedName name="EQV_OVER_LTM_PRETAX_INC" hidden="1">"EQV_OVER_LTM_PRETAX_INC"</definedName>
    <definedName name="er">OFFSET(#REF!,0,0,COUNTA(OFFSET(#REF!,0,0,5000,1)),1)</definedName>
    <definedName name="er5t"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erer" hidden="1">"706"</definedName>
    <definedName name="erere" localSheetId="6" hidden="1">{#N/A,#N/A,FALSE,"Ratio"}</definedName>
    <definedName name="erere" localSheetId="4" hidden="1">{#N/A,#N/A,FALSE,"Ratio"}</definedName>
    <definedName name="erere" localSheetId="5" hidden="1">{#N/A,#N/A,FALSE,"Ratio"}</definedName>
    <definedName name="erere" hidden="1">{#N/A,#N/A,FALSE,"Ratio"}</definedName>
    <definedName name="ERFOLGSPLAN">#REF!</definedName>
    <definedName name="eri" hidden="1">#REF!</definedName>
    <definedName name="erof">100</definedName>
    <definedName name="erre" hidden="1">{"weichwaren",#N/A,FALSE,"Liste 1";"hartwaren",#N/A,FALSE,"Liste 1";"food",#N/A,FALSE,"Liste 1";"fleisch",#N/A,FALSE,"Liste 1"}</definedName>
    <definedName name="ERROR" hidden="1">{"EUUTIGRP","COMPANIES",TRUE}</definedName>
    <definedName name="ERROR_2" hidden="1">{"EUUTIGRP","COMPANIES",TRUE}</definedName>
    <definedName name="ERROR_3" hidden="1">{"EUUTIGRP","COMPANIES",TRUE}</definedName>
    <definedName name="ERROR_4" hidden="1">{"EUUTIGRP","COMPANIES",TRUE}</definedName>
    <definedName name="ERROR_5" hidden="1">{"EUUTIGRP","COMPANIES",TRUE}</definedName>
    <definedName name="ERROR2" hidden="1">{"FTSE100","COMPANIES",TRUE}</definedName>
    <definedName name="ERROR2_2" hidden="1">{"FTSE100","COMPANIES",TRUE}</definedName>
    <definedName name="ERROR2_3" hidden="1">{"FTSE100","COMPANIES",TRUE}</definedName>
    <definedName name="ERROR2_4" hidden="1">{"FTSE100","COMPANIES",TRUE}</definedName>
    <definedName name="ERROR2_5" hidden="1">{"FTSE100","COMPANIES",TRUE}</definedName>
    <definedName name="ert"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ertgy" hidden="1">#REF!</definedName>
    <definedName name="erwrewq" hidden="1">{"SUMM",#N/A,TRUE,"C";"ACT_PROD",#N/A,TRUE,"A";"ACT_SHIP",#N/A,TRUE,"A";"BP_YLD",#N/A,TRUE,"B";"ACTZ_PROD",#N/A,TRUE,"D";"ACTZ_SHIP",#N/A,TRUE,"D";"ACTZ_YLD",#N/A,TRUE,"E";"CPSI_PROD",#N/A,TRUE,"F";"CPSI_SHIP",#N/A,TRUE,"F"}</definedName>
    <definedName name="esnrc100c1_values" hidden="1">{"FTSE100","COMPANIES",TRUE}</definedName>
    <definedName name="esnrc100c1_values_2" hidden="1">{"FTSE100","COMPANIES",TRUE}</definedName>
    <definedName name="esnrc100c1_values_3" hidden="1">{"FTSE100","COMPANIES",TRUE}</definedName>
    <definedName name="esnrc100c1_values_4" hidden="1">{"FTSE100","COMPANIES",TRUE}</definedName>
    <definedName name="esnrc100c1_values_5" hidden="1">{"FTSE100","COMPANIES",TRUE}</definedName>
    <definedName name="esnrc1c1" hidden="1">#REF!</definedName>
    <definedName name="esnrc20c1" hidden="1">#REF!</definedName>
    <definedName name="esnrc25c1" hidden="1">#REF!</definedName>
    <definedName name="esnrc33c1_values" hidden="1">{"EUMOT","COMPANIES",TRUE}</definedName>
    <definedName name="esnrc33c1_values_2" hidden="1">{"EUMOT","COMPANIES",TRUE}</definedName>
    <definedName name="esnrc33c1_values_3" hidden="1">{"EUMOT","COMPANIES",TRUE}</definedName>
    <definedName name="esnrc33c1_values_4" hidden="1">{"EUMOT","COMPANIES",TRUE}</definedName>
    <definedName name="esnrc33c1_values_5" hidden="1">{"EUMOT","COMPANIES",TRUE}</definedName>
    <definedName name="esnrc56c1_values" hidden="1">{"ASCONGRP","COMPANIES",TRUE}</definedName>
    <definedName name="esnrc56c1_values_2" hidden="1">{"ASCONGRP","COMPANIES",TRUE}</definedName>
    <definedName name="esnrc56c1_values_3" hidden="1">{"ASCONGRP","COMPANIES",TRUE}</definedName>
    <definedName name="esnrc56c1_values_4" hidden="1">{"ASCONGRP","COMPANIES",TRUE}</definedName>
    <definedName name="esnrc56c1_values_5" hidden="1">{"ASCONGRP","COMPANIES",TRUE}</definedName>
    <definedName name="esnrc63c1_values" hidden="1">{"EUUTIGRP","COMPANIES",TRUE}</definedName>
    <definedName name="esnrc63c1_values_2" hidden="1">{"EUUTIGRP","COMPANIES",TRUE}</definedName>
    <definedName name="esnrc63c1_values_3" hidden="1">{"EUUTIGRP","COMPANIES",TRUE}</definedName>
    <definedName name="esnrc63c1_values_4" hidden="1">{"EUUTIGRP","COMPANIES",TRUE}</definedName>
    <definedName name="esnrc63c1_values_5" hidden="1">{"EUUTIGRP","COMPANIES",TRUE}</definedName>
    <definedName name="esnrc91c1_values" hidden="1">{"EUUTI","COMPANIES",TRUE}</definedName>
    <definedName name="esnrc91c1_values_2" hidden="1">{"EUUTI","COMPANIES",TRUE}</definedName>
    <definedName name="esnrc91c1_values_3" hidden="1">{"EUUTI","COMPANIES",TRUE}</definedName>
    <definedName name="esnrc91c1_values_4" hidden="1">{"EUUTI","COMPANIES",TRUE}</definedName>
    <definedName name="esnrc91c1_values_5" hidden="1">{"EUUTI","COMPANIES",TRUE}</definedName>
    <definedName name="ESOP_DEBT" hidden="1">"ESOP_DEBT"</definedName>
    <definedName name="EssfHasNonUnique">"FALSE"</definedName>
    <definedName name="estudo" hidden="1">{#N/A,#N/A,FALSE,"ServLig";#N/A,#N/A,FALSE,"Fact";#N/A,#N/A,FALSE,"Inv";#N/A,#N/A,FALSE,"Anexos"}</definedName>
    <definedName name="estudo_2" hidden="1">{#N/A,#N/A,FALSE,"ServLig";#N/A,#N/A,FALSE,"Fact";#N/A,#N/A,FALSE,"Inv";#N/A,#N/A,FALSE,"Anexos"}</definedName>
    <definedName name="estudo_3" hidden="1">{#N/A,#N/A,FALSE,"ServLig";#N/A,#N/A,FALSE,"Fact";#N/A,#N/A,FALSE,"Inv";#N/A,#N/A,FALSE,"Anexos"}</definedName>
    <definedName name="estudo_4" hidden="1">{#N/A,#N/A,FALSE,"ServLig";#N/A,#N/A,FALSE,"Fact";#N/A,#N/A,FALSE,"Inv";#N/A,#N/A,FALSE,"Anexos"}</definedName>
    <definedName name="estudo_5" hidden="1">{#N/A,#N/A,FALSE,"ServLig";#N/A,#N/A,FALSE,"Fact";#N/A,#N/A,FALSE,"Inv";#N/A,#N/A,FALSE,"Anexos"}</definedName>
    <definedName name="et"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ur">#REF!</definedName>
    <definedName name="eur.czk">#REF!</definedName>
    <definedName name="EUR_20">#REF!</definedName>
    <definedName name="EUR_23">#REF!</definedName>
    <definedName name="EUR_26">#REF!</definedName>
    <definedName name="EUR_3">#REF!</definedName>
    <definedName name="EUR_6">#REF!</definedName>
    <definedName name="EUR_7">#REF!</definedName>
    <definedName name="EUR_8">#REF!</definedName>
    <definedName name="eur_budget">#REF!</definedName>
    <definedName name="EUR_CZK" localSheetId="15">'Marex - Lib'!#REF!</definedName>
    <definedName name="EUR_CZK" localSheetId="28">'Marex - Usti'!#REF!</definedName>
    <definedName name="EUR_CZK" localSheetId="16">'PV - Lib'!#REF!</definedName>
    <definedName name="EUR_CZK" localSheetId="29">'PV - Usti'!#REF!</definedName>
    <definedName name="EUR_CZK">#REF!</definedName>
    <definedName name="ev">#N/A</definedName>
    <definedName name="ev.Calculation" hidden="1">-4105</definedName>
    <definedName name="ev.Initialized" hidden="1">FALSE</definedName>
    <definedName name="EV__DECIMALSYMBOL__" hidden="1">","</definedName>
    <definedName name="EV__EVCOM_OPTIONS__" hidden="1">8</definedName>
    <definedName name="EV__EXPOPTIONS__" hidden="1">0</definedName>
    <definedName name="EV__LASTREFTIME__" hidden="1">40136.7255902778</definedName>
    <definedName name="EV__LOCKEDCVW__Consolidation" hidden="1">"1,ACTUAL,cTop,IFRS,EMANAGERIAL,F999,G010,iTop,oTop,sTop,2014.Q4,YTD"</definedName>
    <definedName name="EV__LOCKSTATUS__" hidden="1">4</definedName>
    <definedName name="EV__MAXEXPCOLS__" hidden="1">100</definedName>
    <definedName name="EV__MAXEXPROWS__" hidden="1">1000</definedName>
    <definedName name="EV__MEMORYCVW__" hidden="1">0</definedName>
    <definedName name="EV__USERCHANGEOPTIONS__" hidden="1">1</definedName>
    <definedName name="EV__WBEVMODE__" hidden="1">1</definedName>
    <definedName name="EV__WBREFOPTIONS__" hidden="1">134217736</definedName>
    <definedName name="EV__WBVERSION__" hidden="1">0</definedName>
    <definedName name="EV__WSINFO__" hidden="1">"c"</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a" hidden="1">{"'Parte I (BPA)'!$A$1:$A$3"}</definedName>
    <definedName name="Event">#N/A</definedName>
    <definedName name="evv">#N/A</definedName>
    <definedName name="ExactAddinConnection" hidden="1">"706"</definedName>
    <definedName name="ExactAddinConnection.050" hidden="1">"(local);050;mvanderpas;1"</definedName>
    <definedName name="ExactAddinConnection.200" hidden="1">"fh\\sql2k;007;mwiacek;1"</definedName>
    <definedName name="ExactAddinConnection.300" hidden="1">"BRNO02;300;ekoci;1"</definedName>
    <definedName name="ExactAddinConnection.400" hidden="1">"192.168.10.11;400;vkoktova;0"</definedName>
    <definedName name="ExactAddinConnection.701" hidden="1">"SBSERVER4;701;Eva;1"</definedName>
    <definedName name="ExactAddinConnection.702" hidden="1">"server-3;706;JitkaK;1"</definedName>
    <definedName name="ExactAddinConnection.706" hidden="1">"server-3;706;jkotrousova;1"</definedName>
    <definedName name="ExactAddinConnection.706_1" hidden="1">"server-3;706;jkotrousova;1"</definedName>
    <definedName name="ExactAddinConnection.711" hidden="1">"server-3;711;JitkaK;1"</definedName>
    <definedName name="ExactAddinConnection.810" hidden="1">"10.112.1.3;810;hmatyasova;1"</definedName>
    <definedName name="ExactAddinConnection.811" hidden="1">"10.112.1.3;811;lzdarilova;1"</definedName>
    <definedName name="ExactAddinConnection.888" hidden="1">"spczfap90002;888;dl37ce;1"</definedName>
    <definedName name="ExactAddinConnection.906" hidden="1">"SERVER-3;906;jkotrousova;1"</definedName>
    <definedName name="ExactAddinConnection.906_1" hidden="1">"SERVER-3;906;jkotrousova;1"</definedName>
    <definedName name="ExactAddinConnection.911" hidden="1">"server-3;911;jkotrousova;0"</definedName>
    <definedName name="ExactAddinConnection_1" hidden="1">"706"</definedName>
    <definedName name="ExactAddinReports" hidden="1">1</definedName>
    <definedName name="Excel_BuiltIn__FilterDatabase_10">"$#ODWOŁANIE.$D$2:$AB$65535"</definedName>
    <definedName name="Excel_BuiltIn_Print_Area_1_3">NA()</definedName>
    <definedName name="Excel_BuiltIn_Print_Area_2">#REF!</definedName>
    <definedName name="Excel_BuiltIn_Print_Area_2_20">#REF!</definedName>
    <definedName name="Excel_BuiltIn_Print_Area_2_23">#REF!</definedName>
    <definedName name="Excel_BuiltIn_Print_Area_2_3">#REF!</definedName>
    <definedName name="Excel_BuiltIn_Print_Area_2_7">#REF!</definedName>
    <definedName name="Excel_BuiltIn_Print_Area_2_8">#REF!</definedName>
    <definedName name="Excel_BuiltIn_Print_Titles_1_3">NA()</definedName>
    <definedName name="excelblog_Komunikat1">"W polu z kwotą nie znajduje się liczba"</definedName>
    <definedName name="excelblog_Komunikat2">"Kwota do zamiany jest nieprawidłowa (zbyt duża lub ujemna)"</definedName>
    <definedName name="EXCHANGE" hidden="1">"EXCHANGE"</definedName>
    <definedName name="exchange_rate">#REF!</definedName>
    <definedName name="exchange_rate_2017">#REF!</definedName>
    <definedName name="Exchange_rate_CZK_EUR_assumed">#REF!</definedName>
    <definedName name="ExchangeRate">#REF!</definedName>
    <definedName name="ExchangeRate_1_3">NA()</definedName>
    <definedName name="ExchangeRate_12_3">NA()</definedName>
    <definedName name="ExchangeRate_13_3">NA()</definedName>
    <definedName name="ExchangeRate_14_3">NA()</definedName>
    <definedName name="ExchangeRate_15_3">NA()</definedName>
    <definedName name="ExchangeRate_16_1">NA()</definedName>
    <definedName name="ExchangeRate_18_1">NA()</definedName>
    <definedName name="ExchangeRate_19_1">NA()</definedName>
    <definedName name="ExchangeRate_2_3">NA()</definedName>
    <definedName name="ExchangeRate_3_3">NA()</definedName>
    <definedName name="ExchangeRate_40_3">NA()</definedName>
    <definedName name="ExchangeRate_41_1">NA()</definedName>
    <definedName name="Exit_Strategy">#REF!</definedName>
    <definedName name="Extensão" hidden="1">#REF!</definedName>
    <definedName name="ExtensãoObras" hidden="1">#REF!</definedName>
    <definedName name="EXTRA_ITEMS" hidden="1">"EXTRA_ITEMS"</definedName>
    <definedName name="ezsgtd" hidden="1">#REF!</definedName>
    <definedName name="f" hidden="1">#REF!</definedName>
    <definedName name="F.">#REF!</definedName>
    <definedName name="F._1_3">NA()</definedName>
    <definedName name="F._12_3">NA()</definedName>
    <definedName name="F._13_3">NA()</definedName>
    <definedName name="F._14_3">NA()</definedName>
    <definedName name="F._15_3">NA()</definedName>
    <definedName name="F._16_1">NA()</definedName>
    <definedName name="F._18_1">NA()</definedName>
    <definedName name="F._19_1">NA()</definedName>
    <definedName name="F._2_3">NA()</definedName>
    <definedName name="F._3_3">NA()</definedName>
    <definedName name="F._40_3">NA()</definedName>
    <definedName name="F._41_1">NA()</definedName>
    <definedName name="f_12_3">NA()</definedName>
    <definedName name="f_13_3">NA()</definedName>
    <definedName name="f_14_3">NA()</definedName>
    <definedName name="f_15_3">NA()</definedName>
    <definedName name="f_18_1">NA()</definedName>
    <definedName name="f_19_1">NA()</definedName>
    <definedName name="f_2" hidden="1">{#N/A,#N/A,TRUE,"Pcm Budget 2002  Huf";#N/A,#N/A,TRUE,"Csepel";#N/A,#N/A,TRUE,"Gyor";#N/A,#N/A,TRUE,"Debrecen";#N/A,#N/A,TRUE,"Alba";#N/A,#N/A,TRUE,"Pecs";#N/A,#N/A,TRUE,"Szeged";#N/A,#N/A,TRUE,"Miskolc";#N/A,#N/A,TRUE,"Duna";#N/A,#N/A,TRUE,"Sopron";#N/A,#N/A,TRUE,"nyir";#N/A,#N/A,TRUE,"Kaniza";#N/A,#N/A,TRUE,"Kaposvar";#N/A,#N/A,TRUE,"Szolnok";#N/A,#N/A,TRUE,"Zala";#N/A,#N/A,TRUE,"Szombathely"}</definedName>
    <definedName name="f_3" hidden="1">{#N/A,#N/A,TRUE,"Pcm Budget 2002  Huf";#N/A,#N/A,TRUE,"Csepel";#N/A,#N/A,TRUE,"Gyor";#N/A,#N/A,TRUE,"Debrecen";#N/A,#N/A,TRUE,"Alba";#N/A,#N/A,TRUE,"Pecs";#N/A,#N/A,TRUE,"Szeged";#N/A,#N/A,TRUE,"Miskolc";#N/A,#N/A,TRUE,"Duna";#N/A,#N/A,TRUE,"Sopron";#N/A,#N/A,TRUE,"nyir";#N/A,#N/A,TRUE,"Kaniza";#N/A,#N/A,TRUE,"Kaposvar";#N/A,#N/A,TRUE,"Szolnok";#N/A,#N/A,TRUE,"Zala";#N/A,#N/A,TRUE,"Szombathely"}</definedName>
    <definedName name="f_38">NA()</definedName>
    <definedName name="f_4" hidden="1">{#N/A,#N/A,TRUE,"Pcm Budget 2002  Huf";#N/A,#N/A,TRUE,"Csepel";#N/A,#N/A,TRUE,"Gyor";#N/A,#N/A,TRUE,"Debrecen";#N/A,#N/A,TRUE,"Alba";#N/A,#N/A,TRUE,"Pecs";#N/A,#N/A,TRUE,"Szeged";#N/A,#N/A,TRUE,"Miskolc";#N/A,#N/A,TRUE,"Duna";#N/A,#N/A,TRUE,"Sopron";#N/A,#N/A,TRUE,"nyir";#N/A,#N/A,TRUE,"Kaniza";#N/A,#N/A,TRUE,"Kaposvar";#N/A,#N/A,TRUE,"Szolnok";#N/A,#N/A,TRUE,"Zala";#N/A,#N/A,TRUE,"Szombathely"}</definedName>
    <definedName name="f_5" hidden="1">{#N/A,#N/A,TRUE,"Pcm Budget 2002  Huf";#N/A,#N/A,TRUE,"Csepel";#N/A,#N/A,TRUE,"Gyor";#N/A,#N/A,TRUE,"Debrecen";#N/A,#N/A,TRUE,"Alba";#N/A,#N/A,TRUE,"Pecs";#N/A,#N/A,TRUE,"Szeged";#N/A,#N/A,TRUE,"Miskolc";#N/A,#N/A,TRUE,"Duna";#N/A,#N/A,TRUE,"Sopron";#N/A,#N/A,TRUE,"nyir";#N/A,#N/A,TRUE,"Kaniza";#N/A,#N/A,TRUE,"Kaposvar";#N/A,#N/A,TRUE,"Szolnok";#N/A,#N/A,TRUE,"Zala";#N/A,#N/A,TRUE,"Szombathely"}</definedName>
    <definedName name="F12_1" hidden="1">{#N/A,#N/A,FALSE,"QD07";#N/A,#N/A,FALSE,"QD09";#N/A,#N/A,FALSE,"QD10";#N/A,#N/A,FALSE,"DERRAMA";#N/A,#N/A,FALSE,"CORRECÇ. FISCAIS";#N/A,#N/A,FALSE,"BEN.FISCAIS";#N/A,#N/A,FALSE,"TRIB.AUTONOMA"}</definedName>
    <definedName name="F5F" hidden="1">{#N/A,#N/A,TRUE,"GLOBAL";#N/A,#N/A,TRUE,"RUSTICOS";#N/A,#N/A,TRUE,"INMUEBLES"}</definedName>
    <definedName name="Facilities" localSheetId="6" hidden="1">{"'Sheet1'!$A$1:$AI$34","'Sheet1'!$A$1:$AI$31","'Sheet1'!$B$2:$AM$25"}</definedName>
    <definedName name="Facilities" localSheetId="4" hidden="1">{"'Sheet1'!$A$1:$AI$34","'Sheet1'!$A$1:$AI$31","'Sheet1'!$B$2:$AM$25"}</definedName>
    <definedName name="Facilities" localSheetId="5" hidden="1">{"'Sheet1'!$A$1:$AI$34","'Sheet1'!$A$1:$AI$31","'Sheet1'!$B$2:$AM$25"}</definedName>
    <definedName name="Facilities" hidden="1">{"'Sheet1'!$A$1:$AI$34","'Sheet1'!$A$1:$AI$31","'Sheet1'!$B$2:$AM$25"}</definedName>
    <definedName name="FAcopy" localSheetId="6" hidden="1">{"FSC Cons",#N/A,FALSE,"FSC Cons";"Cisco",#N/A,FALSE,"Cisco";#N/A,#N/A,FALSE,"FY97 YTD"}</definedName>
    <definedName name="FAcopy" localSheetId="4" hidden="1">{"FSC Cons",#N/A,FALSE,"FSC Cons";"Cisco",#N/A,FALSE,"Cisco";#N/A,#N/A,FALSE,"FY97 YTD"}</definedName>
    <definedName name="FAcopy" localSheetId="5" hidden="1">{"FSC Cons",#N/A,FALSE,"FSC Cons";"Cisco",#N/A,FALSE,"Cisco";#N/A,#N/A,FALSE,"FY97 YTD"}</definedName>
    <definedName name="FAcopy" hidden="1">{"FSC Cons",#N/A,FALSE,"FSC Cons";"Cisco",#N/A,FALSE,"Cisco";#N/A,#N/A,FALSE,"FY97 YTD"}</definedName>
    <definedName name="facture">#REF!</definedName>
    <definedName name="Faktor">#REF!</definedName>
    <definedName name="fcknknfe" localSheetId="6" hidden="1">{#N/A,#N/A,FALSE,"FinPl"}</definedName>
    <definedName name="fcknknfe" localSheetId="4" hidden="1">{#N/A,#N/A,FALSE,"FinPl"}</definedName>
    <definedName name="fcknknfe" localSheetId="5" hidden="1">{#N/A,#N/A,FALSE,"FinPl"}</definedName>
    <definedName name="fcknknfe" hidden="1">{#N/A,#N/A,FALSE,"FinPl"}</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ez" hidden="1">#REF!</definedName>
    <definedName name="fdfd" localSheetId="6" hidden="1">{#N/A,#N/A,FALSE,"DeprTabl Rom"}</definedName>
    <definedName name="fdfd" localSheetId="4" hidden="1">{#N/A,#N/A,FALSE,"DeprTabl Rom"}</definedName>
    <definedName name="fdfd" localSheetId="5" hidden="1">{#N/A,#N/A,FALSE,"DeprTabl Rom"}</definedName>
    <definedName name="fdfd" hidden="1">{#N/A,#N/A,FALSE,"DeprTabl Rom"}</definedName>
    <definedName name="fdfdf" localSheetId="6" hidden="1">{#N/A,#N/A,FALSE,"P&amp;L";#N/A,#N/A,FALSE,"BS";#N/A,#N/A,FALSE,"CF"}</definedName>
    <definedName name="fdfdf" localSheetId="4" hidden="1">{#N/A,#N/A,FALSE,"P&amp;L";#N/A,#N/A,FALSE,"BS";#N/A,#N/A,FALSE,"CF"}</definedName>
    <definedName name="fdfdf" localSheetId="5" hidden="1">{#N/A,#N/A,FALSE,"P&amp;L";#N/A,#N/A,FALSE,"BS";#N/A,#N/A,FALSE,"CF"}</definedName>
    <definedName name="fdfdf" hidden="1">{#N/A,#N/A,FALSE,"P&amp;L";#N/A,#N/A,FALSE,"BS";#N/A,#N/A,FALSE,"CF"}</definedName>
    <definedName name="fdfdgfd" localSheetId="6" hidden="1">{"'pxs'!$A$1:$V$100"}</definedName>
    <definedName name="fdfdgfd" localSheetId="4" hidden="1">{"'pxs'!$A$1:$V$100"}</definedName>
    <definedName name="fdfdgfd" localSheetId="5" hidden="1">{"'pxs'!$A$1:$V$100"}</definedName>
    <definedName name="fdfdgfd" hidden="1">{"'pxs'!$A$1:$V$100"}</definedName>
    <definedName name="fdfdsdfsdfs" hidden="1">#REF!</definedName>
    <definedName name="fdgfdsfsd" hidden="1">#REF!</definedName>
    <definedName name="FDP_0_1_aUrv" hidden="1">#REF!</definedName>
    <definedName name="FDP_1_1_aUrv" hidden="1">#REF!</definedName>
    <definedName name="FDP_10_1_aU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Drv" hidden="1">#REF!</definedName>
    <definedName name="FDP_130_1_aUrv" hidden="1">#REF!</definedName>
    <definedName name="FDP_131_1_aU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Drv" hidden="1">#REF!</definedName>
    <definedName name="FDP_140_1_aUrv" hidden="1">#REF!</definedName>
    <definedName name="FDP_141_1_aS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Urv" hidden="1">#REF!</definedName>
    <definedName name="FDP_151_1_aUrv" hidden="1">#REF!</definedName>
    <definedName name="FDP_152_1_aUrv" hidden="1">#REF!</definedName>
    <definedName name="FDP_153_1_aUrv" hidden="1">#REF!</definedName>
    <definedName name="FDP_154_1_aUrv" hidden="1">#REF!</definedName>
    <definedName name="FDP_155_1_aSrv" hidden="1">#REF!</definedName>
    <definedName name="FDP_156_1_aUrv" hidden="1">#REF!</definedName>
    <definedName name="FDP_157_1_aSrv" hidden="1">#REF!</definedName>
    <definedName name="FDP_158_1_aUrv" hidden="1">#REF!</definedName>
    <definedName name="FDP_159_1_aSrv" hidden="1">#REF!</definedName>
    <definedName name="FDP_16_1_aDrv" hidden="1">#REF!</definedName>
    <definedName name="FDP_160_1_aUrv" hidden="1">#REF!</definedName>
    <definedName name="FDP_161_1_aSrv" hidden="1">#REF!</definedName>
    <definedName name="FDP_162_1_aUrv" hidden="1">#REF!</definedName>
    <definedName name="FDP_163_1_aSrv" hidden="1">#REF!</definedName>
    <definedName name="FDP_164_1_aUrv" hidden="1">#REF!</definedName>
    <definedName name="FDP_165_1_aSrv" hidden="1">#REF!</definedName>
    <definedName name="FDP_166_1_aDrv" hidden="1">#REF!</definedName>
    <definedName name="FDP_167_1_aDrv" hidden="1">#REF!</definedName>
    <definedName name="FDP_168_1_aDrv" hidden="1">#REF!</definedName>
    <definedName name="FDP_169_1_aDrv" hidden="1">#REF!</definedName>
    <definedName name="FDP_17_1_aUrv" hidden="1">#REF!</definedName>
    <definedName name="FDP_170_1_aDrv" hidden="1">#REF!</definedName>
    <definedName name="FDP_171_1_aDrv" hidden="1">#REF!</definedName>
    <definedName name="FDP_172_1_aDrv" hidden="1">#REF!</definedName>
    <definedName name="FDP_173_1_aDrv" hidden="1">#REF!</definedName>
    <definedName name="FDP_174_1_aDrv" hidden="1">#REF!</definedName>
    <definedName name="FDP_175_1_aDrv" hidden="1">#REF!</definedName>
    <definedName name="FDP_176_1_aDrv" hidden="1">#REF!</definedName>
    <definedName name="FDP_177_1_aDrv" hidden="1">#REF!</definedName>
    <definedName name="FDP_178_1_aDrv" hidden="1">#REF!</definedName>
    <definedName name="FDP_179_1_aUrv" hidden="1">#REF!</definedName>
    <definedName name="FDP_18_1_aUrv" hidden="1">#REF!</definedName>
    <definedName name="FDP_180_1_aUrv" hidden="1">#REF!</definedName>
    <definedName name="FDP_181_1_aUrv" hidden="1">#REF!</definedName>
    <definedName name="FDP_182_1_aDrv" hidden="1">#REF!</definedName>
    <definedName name="FDP_183_1_aDrv" hidden="1">#REF!</definedName>
    <definedName name="FDP_184_1_aUdv" hidden="1">#REF!</definedName>
    <definedName name="FDP_185_1_aUdv" hidden="1">#REF!</definedName>
    <definedName name="FDP_186_1_aUdv" hidden="1">#REF!</definedName>
    <definedName name="FDP_187_1_aUdv" hidden="1">#REF!</definedName>
    <definedName name="FDP_188_1_aUdv" hidden="1">#REF!</definedName>
    <definedName name="FDP_189_1_aUdv" hidden="1">#REF!</definedName>
    <definedName name="FDP_19_1_aDrv" hidden="1">#REF!</definedName>
    <definedName name="FDP_190_1_aUdv" hidden="1">#REF!</definedName>
    <definedName name="FDP_191_1_aUdv" hidden="1">#REF!</definedName>
    <definedName name="FDP_192_1_aUdv" hidden="1">#REF!</definedName>
    <definedName name="FDP_193_1_aUdv" hidden="1">#REF!</definedName>
    <definedName name="FDP_194_1_aUdv" hidden="1">#REF!</definedName>
    <definedName name="FDP_195_1_aUdv" hidden="1">#REF!</definedName>
    <definedName name="FDP_196_1_aUdv" hidden="1">#REF!</definedName>
    <definedName name="FDP_197_1_aUdv" hidden="1">#REF!</definedName>
    <definedName name="FDP_198_1_aUdv" hidden="1">#REF!</definedName>
    <definedName name="FDP_199_1_aUdv" hidden="1">#REF!</definedName>
    <definedName name="FDP_2_1_aUrv" hidden="1">#REF!</definedName>
    <definedName name="FDP_20_1_aDrv" hidden="1">#REF!</definedName>
    <definedName name="FDP_200_1_aDdv" hidden="1">#REF!</definedName>
    <definedName name="FDP_201_1_aDdv" hidden="1">#REF!</definedName>
    <definedName name="FDP_202_1_aDdv" hidden="1">#REF!</definedName>
    <definedName name="FDP_203_1_aDdv" hidden="1">#REF!</definedName>
    <definedName name="FDP_204_1_aUrv" hidden="1">#REF!</definedName>
    <definedName name="FDP_205_1_aUrv" hidden="1">#REF!</definedName>
    <definedName name="FDP_206_1_aDrv" hidden="1">#REF!</definedName>
    <definedName name="FDP_21_1_aDrv" hidden="1">#REF!</definedName>
    <definedName name="FDP_22_1_aDrv" hidden="1">#REF!</definedName>
    <definedName name="FDP_23_1_aDrv" hidden="1">#REF!</definedName>
    <definedName name="FDP_24_1_aDrv" hidden="1">#REF!</definedName>
    <definedName name="FDP_25_1_aUrv" hidden="1">#REF!</definedName>
    <definedName name="FDP_26_1_aUrv" hidden="1">#REF!</definedName>
    <definedName name="FDP_27_1_aDrv" hidden="1">#REF!</definedName>
    <definedName name="FDP_28_1_aUrv" hidden="1">#REF!</definedName>
    <definedName name="FDP_29_1_aUrv" hidden="1">#REF!</definedName>
    <definedName name="FDP_3_1_aUrv" hidden="1">#REF!</definedName>
    <definedName name="FDP_30_1_aUrv" hidden="1">#REF!</definedName>
    <definedName name="FDP_31_1_aUrv" hidden="1">#REF!</definedName>
    <definedName name="FDP_32_1_aUrv" hidden="1">#REF!</definedName>
    <definedName name="FDP_33_1_aDrv" hidden="1">#REF!</definedName>
    <definedName name="FDP_34_1_aUrv" hidden="1">#REF!</definedName>
    <definedName name="FDP_35_1_aUrv" hidden="1">#REF!</definedName>
    <definedName name="FDP_36_1_aUrv" hidden="1">#REF!</definedName>
    <definedName name="FDP_37_1_aUrv" hidden="1">#REF!</definedName>
    <definedName name="FDP_38_1_aUrv" hidden="1">#REF!</definedName>
    <definedName name="FDP_39_1_aSrv" hidden="1">#REF!</definedName>
    <definedName name="FDP_4_1_aSrv" hidden="1">#REF!</definedName>
    <definedName name="FDP_40_1_aUrv" hidden="1">#REF!</definedName>
    <definedName name="FDP_41_1_aUrv" hidden="1">#REF!</definedName>
    <definedName name="FDP_42_1_aUrv" hidden="1">#REF!</definedName>
    <definedName name="FDP_43_1_aUrv" hidden="1">#REF!</definedName>
    <definedName name="FDP_44_1_aUrv" hidden="1">#REF!</definedName>
    <definedName name="FDP_45_1_aSrv" hidden="1">#REF!</definedName>
    <definedName name="FDP_46_1_aSrv" hidden="1">#REF!</definedName>
    <definedName name="FDP_47_1_aUrv" hidden="1">#REF!</definedName>
    <definedName name="FDP_48_1_aUrv" hidden="1">#REF!</definedName>
    <definedName name="FDP_49_1_aUrv" hidden="1">#REF!</definedName>
    <definedName name="FDP_5_1_aDrv" hidden="1">#REF!</definedName>
    <definedName name="FDP_50_1_aUrv" hidden="1">#REF!</definedName>
    <definedName name="FDP_51_1_aUrv" hidden="1">#REF!</definedName>
    <definedName name="FDP_52_1_aSrv" hidden="1">#REF!</definedName>
    <definedName name="FDP_53_1_aUr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Srv" hidden="1">#REF!</definedName>
    <definedName name="FDP_60_1_aUrv" hidden="1">#REF!</definedName>
    <definedName name="FDP_61_1_aUrv" hidden="1">#REF!</definedName>
    <definedName name="FDP_62_1_aUrv" hidden="1">#REF!</definedName>
    <definedName name="FDP_63_1_aUrv" hidden="1">#REF!</definedName>
    <definedName name="FDP_64_1_aUrv" hidden="1">#REF!</definedName>
    <definedName name="FDP_65_1_aSrv" hidden="1">#REF!</definedName>
    <definedName name="FDP_66_1_aSrv" hidden="1">#REF!</definedName>
    <definedName name="FDP_67_1_aUrv" hidden="1">#REF!</definedName>
    <definedName name="FDP_68_1_aSrv" hidden="1">#REF!</definedName>
    <definedName name="FDP_69_1_aSrv" hidden="1">#REF!</definedName>
    <definedName name="FDP_7_1_aSrv" hidden="1">#REF!</definedName>
    <definedName name="FDP_70_1_aUrv" hidden="1">#REF!</definedName>
    <definedName name="FDP_71_1_aUrv" hidden="1">#REF!</definedName>
    <definedName name="FDP_72_1_aUrv" hidden="1">#REF!</definedName>
    <definedName name="FDP_73_1_aSrv" hidden="1">#REF!</definedName>
    <definedName name="FDP_74_1_aDrv" hidden="1">#REF!</definedName>
    <definedName name="FDP_75_1_aUrv" hidden="1">#REF!</definedName>
    <definedName name="FDP_76_1_aDrv" hidden="1">#REF!</definedName>
    <definedName name="FDP_77_1_aUrv" hidden="1">#REF!</definedName>
    <definedName name="FDP_78_1_aSrv" hidden="1">#REF!</definedName>
    <definedName name="FDP_79_1_aUrv" hidden="1">#REF!</definedName>
    <definedName name="FDP_8_1_aUrv" hidden="1">#REF!</definedName>
    <definedName name="FDP_80_1_aSrv" hidden="1">#REF!</definedName>
    <definedName name="FDP_81_1_aUrv" hidden="1">#REF!</definedName>
    <definedName name="FDP_82_1_aUrv" hidden="1">#REF!</definedName>
    <definedName name="FDP_83_1_aUrv" hidden="1">#REF!</definedName>
    <definedName name="FDP_84_1_aUrv" hidden="1">#REF!</definedName>
    <definedName name="FDP_85_1_aUrv" hidden="1">#REF!</definedName>
    <definedName name="FDP_86_1_aSrv" hidden="1">#REF!</definedName>
    <definedName name="FDP_87_1_aUrv" hidden="1">#REF!</definedName>
    <definedName name="FDP_88_1_aSrv" hidden="1">#REF!</definedName>
    <definedName name="FDP_89_1_aUrv" hidden="1">#REF!</definedName>
    <definedName name="FDP_9_1_aSrv" hidden="1">#REF!</definedName>
    <definedName name="FDP_90_1_aUrv" hidden="1">#REF!</definedName>
    <definedName name="FDP_91_1_aUrv" hidden="1">#REF!</definedName>
    <definedName name="FDP_92_1_aSrv" hidden="1">#REF!</definedName>
    <definedName name="FDP_93_1_aUrv" hidden="1">#REF!</definedName>
    <definedName name="FDP_94_1_aSrv" hidden="1">#REF!</definedName>
    <definedName name="FDP_95_1_aUrv" hidden="1">#REF!</definedName>
    <definedName name="FDP_96_1_aUrv" hidden="1">#REF!</definedName>
    <definedName name="FDP_97_1_aSrv" hidden="1">#REF!</definedName>
    <definedName name="FDP_98_1_aDrv" hidden="1">#REF!</definedName>
    <definedName name="FDP_99_1_aUrv" hidden="1">#REF!</definedName>
    <definedName name="fds" hidden="1">#REF!</definedName>
    <definedName name="fdsa" hidden="1">#REF!</definedName>
    <definedName name="fdsfdsfdsfdsfgfd" hidden="1">#REF!</definedName>
    <definedName name="fdsg">OFFSET(#REF!,0,0,COUNTA(OFFSET(#REF!,0,0,5000,1)),1)</definedName>
    <definedName name="fe" hidden="1">#REF!</definedName>
    <definedName name="Feb.">#REF!</definedName>
    <definedName name="February">#REF!</definedName>
    <definedName name="feineer" hidden="1">{"fleisch",#N/A,FALSE,"WG HK";"food",#N/A,FALSE,"WG HK";"hartwaren",#N/A,FALSE,"WG HK";"weichwaren",#N/A,FALSE,"WG HK"}</definedName>
    <definedName name="ferfe" localSheetId="25" hidden="1">MV-#REF!</definedName>
    <definedName name="ferfe" localSheetId="14" hidden="1">MV-#REF!</definedName>
    <definedName name="ferfe" hidden="1">MV-#REF!</definedName>
    <definedName name="FEUVERT" hidden="1">{"tableau a",#N/A,FALSE,"Feuil3";"tableau b",#N/A,FALSE,"Feuil3"}</definedName>
    <definedName name="ff">#REF!</definedName>
    <definedName name="ff_2" hidden="1">{"résultats",#N/A,FALSE,"résultats SFS";"indicateurs",#N/A,FALSE,"résultats SFS";"commentaires",#N/A,FALSE,"commentaires SFS";"graphiques",#N/A,FALSE,"graphiques SFS"}</definedName>
    <definedName name="ff_3" hidden="1">{"résultats",#N/A,FALSE,"résultats SFS";"indicateurs",#N/A,FALSE,"résultats SFS";"commentaires",#N/A,FALSE,"commentaires SFS";"graphiques",#N/A,FALSE,"graphiques SFS"}</definedName>
    <definedName name="ff_4" hidden="1">{"résultats",#N/A,FALSE,"résultats SFS";"indicateurs",#N/A,FALSE,"résultats SFS";"commentaires",#N/A,FALSE,"commentaires SFS";"graphiques",#N/A,FALSE,"graphiques SFS"}</definedName>
    <definedName name="ff_5" hidden="1">{"résultats",#N/A,FALSE,"résultats SFS";"indicateurs",#N/A,FALSE,"résultats SFS";"commentaires",#N/A,FALSE,"commentaires SFS";"graphiques",#N/A,FALSE,"graphiques SFS"}</definedName>
    <definedName name="fff">#REF!</definedName>
    <definedName name="ffff" hidden="1">{"'Parte I (BPA)'!$A$1:$A$3"}</definedName>
    <definedName name="ffff2" hidden="1">#REF!</definedName>
    <definedName name="fffff" hidden="1">#REF!</definedName>
    <definedName name="fffffff" hidden="1">#REF!</definedName>
    <definedName name="ffffffffff" localSheetId="6" hidden="1">{#N/A,#N/A,FALSE,"property";#N/A,#N/A,FALSE,"tenants";#N/A,#N/A,FALSE,"capital";#N/A,#N/A,FALSE,"summary"}</definedName>
    <definedName name="ffffffffff" localSheetId="4" hidden="1">{#N/A,#N/A,FALSE,"property";#N/A,#N/A,FALSE,"tenants";#N/A,#N/A,FALSE,"capital";#N/A,#N/A,FALSE,"summary"}</definedName>
    <definedName name="ffffffffff" localSheetId="5" hidden="1">{#N/A,#N/A,FALSE,"property";#N/A,#N/A,FALSE,"tenants";#N/A,#N/A,FALSE,"capital";#N/A,#N/A,FALSE,"summary"}</definedName>
    <definedName name="ffffffffff" hidden="1">{#N/A,#N/A,FALSE,"property";#N/A,#N/A,FALSE,"tenants";#N/A,#N/A,FALSE,"capital";#N/A,#N/A,FALSE,"summary"}</definedName>
    <definedName name="ffgdfgd" hidden="1">{#N/A,#N/A,TRUE,"Pcm Budget 2002  Huf";#N/A,#N/A,TRUE,"Csepel";#N/A,#N/A,TRUE,"Gyor";#N/A,#N/A,TRUE,"Debrecen";#N/A,#N/A,TRUE,"Alba";#N/A,#N/A,TRUE,"Pecs";#N/A,#N/A,TRUE,"Szeged";#N/A,#N/A,TRUE,"Miskolc";#N/A,#N/A,TRUE,"Duna";#N/A,#N/A,TRUE,"Sopron";#N/A,#N/A,TRUE,"nyir";#N/A,#N/A,TRUE,"Kaniza";#N/A,#N/A,TRUE,"Kaposvar";#N/A,#N/A,TRUE,"Szolnok";#N/A,#N/A,TRUE,"Zala";#N/A,#N/A,TRUE,"Szombathely"}</definedName>
    <definedName name="ffgdfgd_2" hidden="1">{#N/A,#N/A,TRUE,"Pcm Budget 2002  Huf";#N/A,#N/A,TRUE,"Csepel";#N/A,#N/A,TRUE,"Gyor";#N/A,#N/A,TRUE,"Debrecen";#N/A,#N/A,TRUE,"Alba";#N/A,#N/A,TRUE,"Pecs";#N/A,#N/A,TRUE,"Szeged";#N/A,#N/A,TRUE,"Miskolc";#N/A,#N/A,TRUE,"Duna";#N/A,#N/A,TRUE,"Sopron";#N/A,#N/A,TRUE,"nyir";#N/A,#N/A,TRUE,"Kaniza";#N/A,#N/A,TRUE,"Kaposvar";#N/A,#N/A,TRUE,"Szolnok";#N/A,#N/A,TRUE,"Zala";#N/A,#N/A,TRUE,"Szombathely"}</definedName>
    <definedName name="ffgdfgd_3" hidden="1">{#N/A,#N/A,TRUE,"Pcm Budget 2002  Huf";#N/A,#N/A,TRUE,"Csepel";#N/A,#N/A,TRUE,"Gyor";#N/A,#N/A,TRUE,"Debrecen";#N/A,#N/A,TRUE,"Alba";#N/A,#N/A,TRUE,"Pecs";#N/A,#N/A,TRUE,"Szeged";#N/A,#N/A,TRUE,"Miskolc";#N/A,#N/A,TRUE,"Duna";#N/A,#N/A,TRUE,"Sopron";#N/A,#N/A,TRUE,"nyir";#N/A,#N/A,TRUE,"Kaniza";#N/A,#N/A,TRUE,"Kaposvar";#N/A,#N/A,TRUE,"Szolnok";#N/A,#N/A,TRUE,"Zala";#N/A,#N/A,TRUE,"Szombathely"}</definedName>
    <definedName name="ffgdfgd_4" hidden="1">{#N/A,#N/A,TRUE,"Pcm Budget 2002  Huf";#N/A,#N/A,TRUE,"Csepel";#N/A,#N/A,TRUE,"Gyor";#N/A,#N/A,TRUE,"Debrecen";#N/A,#N/A,TRUE,"Alba";#N/A,#N/A,TRUE,"Pecs";#N/A,#N/A,TRUE,"Szeged";#N/A,#N/A,TRUE,"Miskolc";#N/A,#N/A,TRUE,"Duna";#N/A,#N/A,TRUE,"Sopron";#N/A,#N/A,TRUE,"nyir";#N/A,#N/A,TRUE,"Kaniza";#N/A,#N/A,TRUE,"Kaposvar";#N/A,#N/A,TRUE,"Szolnok";#N/A,#N/A,TRUE,"Zala";#N/A,#N/A,TRUE,"Szombathely"}</definedName>
    <definedName name="ffgdfgd_5" hidden="1">{#N/A,#N/A,TRUE,"Pcm Budget 2002  Huf";#N/A,#N/A,TRUE,"Csepel";#N/A,#N/A,TRUE,"Gyor";#N/A,#N/A,TRUE,"Debrecen";#N/A,#N/A,TRUE,"Alba";#N/A,#N/A,TRUE,"Pecs";#N/A,#N/A,TRUE,"Szeged";#N/A,#N/A,TRUE,"Miskolc";#N/A,#N/A,TRUE,"Duna";#N/A,#N/A,TRUE,"Sopron";#N/A,#N/A,TRUE,"nyir";#N/A,#N/A,TRUE,"Kaniza";#N/A,#N/A,TRUE,"Kaposvar";#N/A,#N/A,TRUE,"Szolnok";#N/A,#N/A,TRUE,"Zala";#N/A,#N/A,TRUE,"Szombathely"}</definedName>
    <definedName name="fg" localSheetId="6" hidden="1">{"schedule1",#N/A,FALSE,"Sheet1";"schedule2",#N/A,FALSE,"Sheet1";"schedule3",#N/A,FALSE,"Sheet1";"schedule4",#N/A,FALSE,"Sheet1";"schedule5",#N/A,FALSE,"Sheet1";"schedule6",#N/A,FALSE,"Sheet1"}</definedName>
    <definedName name="fg" localSheetId="4" hidden="1">{"schedule1",#N/A,FALSE,"Sheet1";"schedule2",#N/A,FALSE,"Sheet1";"schedule3",#N/A,FALSE,"Sheet1";"schedule4",#N/A,FALSE,"Sheet1";"schedule5",#N/A,FALSE,"Sheet1";"schedule6",#N/A,FALSE,"Sheet1"}</definedName>
    <definedName name="fg" localSheetId="5" hidden="1">{"schedule1",#N/A,FALSE,"Sheet1";"schedule2",#N/A,FALSE,"Sheet1";"schedule3",#N/A,FALSE,"Sheet1";"schedule4",#N/A,FALSE,"Sheet1";"schedule5",#N/A,FALSE,"Sheet1";"schedule6",#N/A,FALSE,"Sheet1"}</definedName>
    <definedName name="fg" hidden="1">{"schedule1",#N/A,FALSE,"Sheet1";"schedule2",#N/A,FALSE,"Sheet1";"schedule3",#N/A,FALSE,"Sheet1";"schedule4",#N/A,FALSE,"Sheet1";"schedule5",#N/A,FALSE,"Sheet1";"schedule6",#N/A,FALSE,"Sheet1"}</definedName>
    <definedName name="fgdzfbdzfbv" hidden="1">{"EUUTIGRP","COMPANIES",TRUE}</definedName>
    <definedName name="fgdzfbdzfbv_2" hidden="1">{"EUUTIGRP","COMPANIES",TRUE}</definedName>
    <definedName name="fgdzfbdzfbv_3" hidden="1">{"EUUTIGRP","COMPANIES",TRUE}</definedName>
    <definedName name="fgdzfbdzfbv_4" hidden="1">{"EUUTIGRP","COMPANIES",TRUE}</definedName>
    <definedName name="fgdzfbdzfbv_5" hidden="1">{"EUUTIGRP","COMPANIES",TRUE}</definedName>
    <definedName name="fggddf" hidden="1">{"Employee Efficiency",#N/A,FALSE,"Benchmarking"}</definedName>
    <definedName name="fghfdrtfd" hidden="1">#REF!</definedName>
    <definedName name="FGHJ" hidden="1">{"'Parte I (BPA)'!$A$1:$A$3"}</definedName>
    <definedName name="fgyy"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fh"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fh_2"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fh_3"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fh_4"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fh_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fhsg" hidden="1">{#N/A,#N/A,TRUE,"Pcm Budget 2002  Huf";#N/A,#N/A,TRUE,"Csepel";#N/A,#N/A,TRUE,"Gyor";#N/A,#N/A,TRUE,"Debrecen";#N/A,#N/A,TRUE,"Alba";#N/A,#N/A,TRUE,"Pecs";#N/A,#N/A,TRUE,"Szeged";#N/A,#N/A,TRUE,"Miskolc";#N/A,#N/A,TRUE,"Duna";#N/A,#N/A,TRUE,"Sopron";#N/A,#N/A,TRUE,"nyir";#N/A,#N/A,TRUE,"Kaniza";#N/A,#N/A,TRUE,"Kaposvar";#N/A,#N/A,TRUE,"Szolnok";#N/A,#N/A,TRUE,"Zala";#N/A,#N/A,TRUE,"Szombathely"}</definedName>
    <definedName name="FifthColumn" hidden="1">#REF!</definedName>
    <definedName name="figures_11_3">NA()</definedName>
    <definedName name="figures_12_3">NA()</definedName>
    <definedName name="figures_13_3">NA()</definedName>
    <definedName name="figures_14_3">NA()</definedName>
    <definedName name="figures_15_3">NA()</definedName>
    <definedName name="figures_16_3">NA()</definedName>
    <definedName name="figures_18_3">NA()</definedName>
    <definedName name="figures_19_3">NA()</definedName>
    <definedName name="figures_20_3">NA()</definedName>
    <definedName name="figures_21_3">NA()</definedName>
    <definedName name="figures_22_3">NA()</definedName>
    <definedName name="figures_23_3">NA()</definedName>
    <definedName name="figures_24_3">NA()</definedName>
    <definedName name="figures_38">NA()</definedName>
    <definedName name="figures_40">NA()</definedName>
    <definedName name="figures_41_3">NA()</definedName>
    <definedName name="filaumjz" hidden="1">#REF!</definedName>
    <definedName name="Filter_Tab">OFFSET(#REF!,0,0,COUNTA(OFFSET(#REF!,0,0,5000,1)),4)</definedName>
    <definedName name="fina" hidden="1">{"'Parte I (BPA)'!$A$1:$A$3"}</definedName>
    <definedName name="final" hidden="1">{"AR and Backlog",#N/A,FALSE,"Input"}</definedName>
    <definedName name="FINANCING_CASH" hidden="1">"FINANCING_CASH"</definedName>
    <definedName name="Fire___Life_Safety_Maintenance">#REF!</definedName>
    <definedName name="Fire_Safety_Monitoring">#REF!</definedName>
    <definedName name="fjhztskudkj" hidden="1">{#N/A,#N/A,FALSE,"Hip.Bas";#N/A,#N/A,FALSE,"ventas";#N/A,#N/A,FALSE,"ingre-Año";#N/A,#N/A,FALSE,"ventas-Año";#N/A,#N/A,FALSE,"Costepro";#N/A,#N/A,FALSE,"inversion";#N/A,#N/A,FALSE,"personal";#N/A,#N/A,FALSE,"Gastos-V";#N/A,#N/A,FALSE,"Circulante";#N/A,#N/A,FALSE,"CONSOLI";#N/A,#N/A,FALSE,"Es-Fin";#N/A,#N/A,FALSE,"Margen-P"}</definedName>
    <definedName name="Flaeche">#REF!</definedName>
    <definedName name="Flaeche_Einheit">#REF!</definedName>
    <definedName name="Flaeche_Einheit1">#REF!</definedName>
    <definedName name="Flaeche_Faktor">#REF!</definedName>
    <definedName name="Flaeche_Faktor1">#REF!</definedName>
    <definedName name="Flaeche_Leer">#REF!</definedName>
    <definedName name="Flaeche_ver">#REF!</definedName>
    <definedName name="Flaeche_vermietet">#REF!</definedName>
    <definedName name="Flache_Einheit1">#REF!</definedName>
    <definedName name="Flache_Faktor1">#REF!</definedName>
    <definedName name="Floor">#REF!</definedName>
    <definedName name="foglio" hidden="1">{#N/A,#N/A,TRUE,"Pcm Budget 2002  Huf";#N/A,#N/A,TRUE,"Csepel";#N/A,#N/A,TRUE,"Gyor";#N/A,#N/A,TRUE,"Debrecen";#N/A,#N/A,TRUE,"Alba";#N/A,#N/A,TRUE,"Pecs";#N/A,#N/A,TRUE,"Szeged";#N/A,#N/A,TRUE,"Miskolc";#N/A,#N/A,TRUE,"Duna";#N/A,#N/A,TRUE,"Sopron";#N/A,#N/A,TRUE,"nyir";#N/A,#N/A,TRUE,"Kaniza";#N/A,#N/A,TRUE,"Kaposvar";#N/A,#N/A,TRUE,"Szolnok";#N/A,#N/A,TRUE,"Zala";#N/A,#N/A,TRUE,"Szombathely"}</definedName>
    <definedName name="folha" hidden="1">{#N/A,#N/A,FALSE,"Lista";#N/A,#N/A,FALSE,"Flr v"}</definedName>
    <definedName name="folha_2" hidden="1">{#N/A,#N/A,FALSE,"Lista";#N/A,#N/A,FALSE,"Flr v"}</definedName>
    <definedName name="folha_3" hidden="1">{#N/A,#N/A,FALSE,"Lista";#N/A,#N/A,FALSE,"Flr v"}</definedName>
    <definedName name="folha_4" hidden="1">{#N/A,#N/A,FALSE,"Lista";#N/A,#N/A,FALSE,"Flr v"}</definedName>
    <definedName name="folha_5" hidden="1">{#N/A,#N/A,FALSE,"Lista";#N/A,#N/A,FALSE,"Flr v"}</definedName>
    <definedName name="Ford.Verkf" localSheetId="6" hidden="1">{"Kontenverteilung",#N/A,FALSE,"H A Ü"}</definedName>
    <definedName name="Ford.Verkf" localSheetId="4" hidden="1">{"Kontenverteilung",#N/A,FALSE,"H A Ü"}</definedName>
    <definedName name="Ford.Verkf" localSheetId="5" hidden="1">{"Kontenverteilung",#N/A,FALSE,"H A Ü"}</definedName>
    <definedName name="Ford.Verkf" hidden="1">{"Kontenverteilung",#N/A,FALSE,"H A Ü"}</definedName>
    <definedName name="ForderungenVerk" localSheetId="6" hidden="1">{"Alles",#N/A,FALSE,"H A Ü"}</definedName>
    <definedName name="ForderungenVerk" localSheetId="4" hidden="1">{"Alles",#N/A,FALSE,"H A Ü"}</definedName>
    <definedName name="ForderungenVerk" localSheetId="5" hidden="1">{"Alles",#N/A,FALSE,"H A Ü"}</definedName>
    <definedName name="ForderungenVerk" hidden="1">{"Alles",#N/A,FALSE,"H A Ü"}</definedName>
    <definedName name="forecast">#REF!</definedName>
    <definedName name="FORECAST_SALE_PRICE">#REF!</definedName>
    <definedName name="FORECAST_SALE_QUARTER">#REF!</definedName>
    <definedName name="FOREIGN_EXCHANGE" hidden="1">"FOREIGN_EXCHANGE"</definedName>
    <definedName name="fqer" hidden="1">{#N/A,#N/A,TRUE,"Pcm Budget 2002  Huf";#N/A,#N/A,TRUE,"Csepel";#N/A,#N/A,TRUE,"Gyor";#N/A,#N/A,TRUE,"Debrecen";#N/A,#N/A,TRUE,"Alba";#N/A,#N/A,TRUE,"Pecs";#N/A,#N/A,TRUE,"Szeged";#N/A,#N/A,TRUE,"Miskolc";#N/A,#N/A,TRUE,"Duna";#N/A,#N/A,TRUE,"Sopron";#N/A,#N/A,TRUE,"nyir";#N/A,#N/A,TRUE,"Kaniza";#N/A,#N/A,TRUE,"Kaposvar";#N/A,#N/A,TRUE,"Szolnok";#N/A,#N/A,TRUE,"Zala";#N/A,#N/A,TRUE,"Szombathely"}</definedName>
    <definedName name="fqer_2" hidden="1">{#N/A,#N/A,TRUE,"Pcm Budget 2002  Huf";#N/A,#N/A,TRUE,"Csepel";#N/A,#N/A,TRUE,"Gyor";#N/A,#N/A,TRUE,"Debrecen";#N/A,#N/A,TRUE,"Alba";#N/A,#N/A,TRUE,"Pecs";#N/A,#N/A,TRUE,"Szeged";#N/A,#N/A,TRUE,"Miskolc";#N/A,#N/A,TRUE,"Duna";#N/A,#N/A,TRUE,"Sopron";#N/A,#N/A,TRUE,"nyir";#N/A,#N/A,TRUE,"Kaniza";#N/A,#N/A,TRUE,"Kaposvar";#N/A,#N/A,TRUE,"Szolnok";#N/A,#N/A,TRUE,"Zala";#N/A,#N/A,TRUE,"Szombathely"}</definedName>
    <definedName name="fqer_3" hidden="1">{#N/A,#N/A,TRUE,"Pcm Budget 2002  Huf";#N/A,#N/A,TRUE,"Csepel";#N/A,#N/A,TRUE,"Gyor";#N/A,#N/A,TRUE,"Debrecen";#N/A,#N/A,TRUE,"Alba";#N/A,#N/A,TRUE,"Pecs";#N/A,#N/A,TRUE,"Szeged";#N/A,#N/A,TRUE,"Miskolc";#N/A,#N/A,TRUE,"Duna";#N/A,#N/A,TRUE,"Sopron";#N/A,#N/A,TRUE,"nyir";#N/A,#N/A,TRUE,"Kaniza";#N/A,#N/A,TRUE,"Kaposvar";#N/A,#N/A,TRUE,"Szolnok";#N/A,#N/A,TRUE,"Zala";#N/A,#N/A,TRUE,"Szombathely"}</definedName>
    <definedName name="fqer_4" hidden="1">{#N/A,#N/A,TRUE,"Pcm Budget 2002  Huf";#N/A,#N/A,TRUE,"Csepel";#N/A,#N/A,TRUE,"Gyor";#N/A,#N/A,TRUE,"Debrecen";#N/A,#N/A,TRUE,"Alba";#N/A,#N/A,TRUE,"Pecs";#N/A,#N/A,TRUE,"Szeged";#N/A,#N/A,TRUE,"Miskolc";#N/A,#N/A,TRUE,"Duna";#N/A,#N/A,TRUE,"Sopron";#N/A,#N/A,TRUE,"nyir";#N/A,#N/A,TRUE,"Kaniza";#N/A,#N/A,TRUE,"Kaposvar";#N/A,#N/A,TRUE,"Szolnok";#N/A,#N/A,TRUE,"Zala";#N/A,#N/A,TRUE,"Szombathely"}</definedName>
    <definedName name="fqer_5" hidden="1">{#N/A,#N/A,TRUE,"Pcm Budget 2002  Huf";#N/A,#N/A,TRUE,"Csepel";#N/A,#N/A,TRUE,"Gyor";#N/A,#N/A,TRUE,"Debrecen";#N/A,#N/A,TRUE,"Alba";#N/A,#N/A,TRUE,"Pecs";#N/A,#N/A,TRUE,"Szeged";#N/A,#N/A,TRUE,"Miskolc";#N/A,#N/A,TRUE,"Duna";#N/A,#N/A,TRUE,"Sopron";#N/A,#N/A,TRUE,"nyir";#N/A,#N/A,TRUE,"Kaniza";#N/A,#N/A,TRUE,"Kaposvar";#N/A,#N/A,TRUE,"Szolnok";#N/A,#N/A,TRUE,"Zala";#N/A,#N/A,TRUE,"Szombathely"}</definedName>
    <definedName name="fr" localSheetId="6" hidden="1">{"Pressup",#N/A,TRUE,"Sheet1";"Resumo",#N/A,TRUE,"Cond";"Bal",#N/A,TRUE,"DR";"DR",#N/A,TRUE,"DR";"Anexos",#N/A,TRUE,"Anexo";"Tes1",#N/A,TRUE,"Proj";"Tes2",#N/A,TRUE,"Proj";"Tes3",#N/A,TRUE,"Proj";"Lojas",#N/A,TRUE,"Cond"}</definedName>
    <definedName name="fr" localSheetId="4" hidden="1">{"Pressup",#N/A,TRUE,"Sheet1";"Resumo",#N/A,TRUE,"Cond";"Bal",#N/A,TRUE,"DR";"DR",#N/A,TRUE,"DR";"Anexos",#N/A,TRUE,"Anexo";"Tes1",#N/A,TRUE,"Proj";"Tes2",#N/A,TRUE,"Proj";"Tes3",#N/A,TRUE,"Proj";"Lojas",#N/A,TRUE,"Cond"}</definedName>
    <definedName name="fr" localSheetId="5" hidden="1">{"Pressup",#N/A,TRUE,"Sheet1";"Resumo",#N/A,TRUE,"Cond";"Bal",#N/A,TRUE,"DR";"DR",#N/A,TRUE,"DR";"Anexos",#N/A,TRUE,"Anexo";"Tes1",#N/A,TRUE,"Proj";"Tes2",#N/A,TRUE,"Proj";"Tes3",#N/A,TRUE,"Proj";"Lojas",#N/A,TRUE,"Cond"}</definedName>
    <definedName name="fr" hidden="1">{"Pressup",#N/A,TRUE,"Sheet1";"Resumo",#N/A,TRUE,"Cond";"Bal",#N/A,TRUE,"DR";"DR",#N/A,TRUE,"DR";"Anexos",#N/A,TRUE,"Anexo";"Tes1",#N/A,TRUE,"Proj";"Tes2",#N/A,TRUE,"Proj";"Tes3",#N/A,TRUE,"Proj";"Lojas",#N/A,TRUE,"Cond"}</definedName>
    <definedName name="Frequency">#REF!</definedName>
    <definedName name="FSForecastHeader" hidden="1">#REF!</definedName>
    <definedName name="fsfsdfs" localSheetId="6" hidden="1">{#N/A,#N/A,FALSE,"property";#N/A,#N/A,FALSE,"tenants";#N/A,#N/A,FALSE,"capital";#N/A,#N/A,FALSE,"summary"}</definedName>
    <definedName name="fsfsdfs" localSheetId="4" hidden="1">{#N/A,#N/A,FALSE,"property";#N/A,#N/A,FALSE,"tenants";#N/A,#N/A,FALSE,"capital";#N/A,#N/A,FALSE,"summary"}</definedName>
    <definedName name="fsfsdfs" localSheetId="5" hidden="1">{#N/A,#N/A,FALSE,"property";#N/A,#N/A,FALSE,"tenants";#N/A,#N/A,FALSE,"capital";#N/A,#N/A,FALSE,"summary"}</definedName>
    <definedName name="fsfsdfs" hidden="1">{#N/A,#N/A,FALSE,"property";#N/A,#N/A,FALSE,"tenants";#N/A,#N/A,FALSE,"capital";#N/A,#N/A,FALSE,"summary"}</definedName>
    <definedName name="FSHistoricHeader" hidden="1">#REF!</definedName>
    <definedName name="fsi" hidden="1">#REF!</definedName>
    <definedName name="FSStyle" hidden="1">#REF!</definedName>
    <definedName name="fuck_1_3">NA()</definedName>
    <definedName name="fuck_12_3">NA()</definedName>
    <definedName name="fuck_13_3">NA()</definedName>
    <definedName name="fuck_14_3">NA()</definedName>
    <definedName name="fuck_15_3">NA()</definedName>
    <definedName name="fuck_18_1">NA()</definedName>
    <definedName name="fuck_19_1">NA()</definedName>
    <definedName name="fuck_38">NA()</definedName>
    <definedName name="fuck2_1_3">NA()</definedName>
    <definedName name="fuck2_12_3">NA()</definedName>
    <definedName name="fuck2_13_3">NA()</definedName>
    <definedName name="fuck2_14_3">NA()</definedName>
    <definedName name="fuck2_15_3">NA()</definedName>
    <definedName name="fuck2_18_1">NA()</definedName>
    <definedName name="fuck2_19_1">NA()</definedName>
    <definedName name="fuck2_38">NA()</definedName>
    <definedName name="Full_Print" hidden="1">#REF!</definedName>
    <definedName name="fürth"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v" hidden="1">#REF!</definedName>
    <definedName name="fwerf3443" hidden="1">#REF!</definedName>
    <definedName name="FX">#REF!</definedName>
    <definedName name="FX_RATE">#REF!</definedName>
    <definedName name="fxrate">#REF!</definedName>
    <definedName name="FY">1999</definedName>
    <definedName name="FY_DATE" hidden="1">"FY_DATE"</definedName>
    <definedName name="g" hidden="1">#REF!</definedName>
    <definedName name="G.">#REF!</definedName>
    <definedName name="G._1_3">NA()</definedName>
    <definedName name="G._12_3">NA()</definedName>
    <definedName name="G._13_3">NA()</definedName>
    <definedName name="G._14_3">NA()</definedName>
    <definedName name="G._15_3">NA()</definedName>
    <definedName name="G._16_1">NA()</definedName>
    <definedName name="G._18_1">NA()</definedName>
    <definedName name="G._19_1">NA()</definedName>
    <definedName name="G._2_3">NA()</definedName>
    <definedName name="G._3_3">NA()</definedName>
    <definedName name="G._40_3">NA()</definedName>
    <definedName name="G._41_1">NA()</definedName>
    <definedName name="G6G" hidden="1">{#N/A,#N/A,TRUE,"GLOBAL";#N/A,#N/A,TRUE,"RUSTICOS";#N/A,#N/A,TRUE,"INMUEBLES"}</definedName>
    <definedName name="GAIN_SALE_ASSETS" hidden="1">"GAIN_SALE_ASSETS"</definedName>
    <definedName name="Gastos">#REF!</definedName>
    <definedName name="Gauge" hidden="1">#REF!</definedName>
    <definedName name="GaugeBase" hidden="1">#REF!</definedName>
    <definedName name="gb" hidden="1">#REF!</definedName>
    <definedName name="GBACA1">#REF!</definedName>
    <definedName name="GBACA1_1_3">NA()</definedName>
    <definedName name="GBACA1_25_3">NA()</definedName>
    <definedName name="GBACA1_26_1">NA()</definedName>
    <definedName name="GBACA1_27_1">NA()</definedName>
    <definedName name="GBACA1_28_1">NA()</definedName>
    <definedName name="GBACA1_29_1">NA()</definedName>
    <definedName name="GBACA1_30_1">NA()</definedName>
    <definedName name="GBACA1_31_1">NA()</definedName>
    <definedName name="GBACA1_32_1">NA()</definedName>
    <definedName name="GBACA1_33_1">NA()</definedName>
    <definedName name="GBACA1_34_1">NA()</definedName>
    <definedName name="GBACA1_35_1">NA()</definedName>
    <definedName name="GBACA1_36_1">NA()</definedName>
    <definedName name="GBACA1_37_1">NA()</definedName>
    <definedName name="GBACA1_38_1">NA()</definedName>
    <definedName name="GBACA1_4_3">NA()</definedName>
    <definedName name="GBACA1_40_3">NA()</definedName>
    <definedName name="GBACA1_5_1">NA()</definedName>
    <definedName name="GBACA2">#REF!</definedName>
    <definedName name="GBACA2_1_3">NA()</definedName>
    <definedName name="GBACA2_25_3">NA()</definedName>
    <definedName name="GBACA2_26_1">NA()</definedName>
    <definedName name="GBACA2_27_1">NA()</definedName>
    <definedName name="GBACA2_28_1">NA()</definedName>
    <definedName name="GBACA2_29_1">NA()</definedName>
    <definedName name="GBACA2_30_1">NA()</definedName>
    <definedName name="GBACA2_31_1">NA()</definedName>
    <definedName name="GBACA2_32_1">NA()</definedName>
    <definedName name="GBACA2_33_1">NA()</definedName>
    <definedName name="GBACA2_34_1">NA()</definedName>
    <definedName name="GBACA2_35_1">NA()</definedName>
    <definedName name="GBACA2_36_1">NA()</definedName>
    <definedName name="GBACA2_37_1">NA()</definedName>
    <definedName name="GBACA2_38_1">NA()</definedName>
    <definedName name="GBACA2_4_3">NA()</definedName>
    <definedName name="GBACA2_40_3">NA()</definedName>
    <definedName name="GBACA2_5_1">NA()</definedName>
    <definedName name="GBACA3">#REF!</definedName>
    <definedName name="GBACA3_1_3">NA()</definedName>
    <definedName name="GBACA3_25_3">NA()</definedName>
    <definedName name="GBACA3_26_1">NA()</definedName>
    <definedName name="GBACA3_27_1">NA()</definedName>
    <definedName name="GBACA3_28_1">NA()</definedName>
    <definedName name="GBACA3_29_1">NA()</definedName>
    <definedName name="GBACA3_30_1">NA()</definedName>
    <definedName name="GBACA3_31_1">NA()</definedName>
    <definedName name="GBACA3_32_1">NA()</definedName>
    <definedName name="GBACA3_33_1">NA()</definedName>
    <definedName name="GBACA3_34_1">NA()</definedName>
    <definedName name="GBACA3_35_1">NA()</definedName>
    <definedName name="GBACA3_36_1">NA()</definedName>
    <definedName name="GBACA3_37_1">NA()</definedName>
    <definedName name="GBACA3_38_1">NA()</definedName>
    <definedName name="GBACA3_4_3">NA()</definedName>
    <definedName name="GBACA3_40_3">NA()</definedName>
    <definedName name="GBACA3_5_1">NA()</definedName>
    <definedName name="gdf" hidden="1">{#N/A,#N/A,FALSE,"Hip.Bas";#N/A,#N/A,FALSE,"ventas";#N/A,#N/A,FALSE,"ingre-Año";#N/A,#N/A,FALSE,"ventas-Año";#N/A,#N/A,FALSE,"Costepro";#N/A,#N/A,FALSE,"inversion";#N/A,#N/A,FALSE,"personal";#N/A,#N/A,FALSE,"Gastos-V";#N/A,#N/A,FALSE,"Circulante";#N/A,#N/A,FALSE,"CONSOLI";#N/A,#N/A,FALSE,"Es-Fin";#N/A,#N/A,FALSE,"Margen-P"}</definedName>
    <definedName name="gdf_2" hidden="1">{#N/A,#N/A,FALSE,"Hip.Bas";#N/A,#N/A,FALSE,"ventas";#N/A,#N/A,FALSE,"ingre-Año";#N/A,#N/A,FALSE,"ventas-Año";#N/A,#N/A,FALSE,"Costepro";#N/A,#N/A,FALSE,"inversion";#N/A,#N/A,FALSE,"personal";#N/A,#N/A,FALSE,"Gastos-V";#N/A,#N/A,FALSE,"Circulante";#N/A,#N/A,FALSE,"CONSOLI";#N/A,#N/A,FALSE,"Es-Fin";#N/A,#N/A,FALSE,"Margen-P"}</definedName>
    <definedName name="gdf_3" hidden="1">{#N/A,#N/A,FALSE,"Hip.Bas";#N/A,#N/A,FALSE,"ventas";#N/A,#N/A,FALSE,"ingre-Año";#N/A,#N/A,FALSE,"ventas-Año";#N/A,#N/A,FALSE,"Costepro";#N/A,#N/A,FALSE,"inversion";#N/A,#N/A,FALSE,"personal";#N/A,#N/A,FALSE,"Gastos-V";#N/A,#N/A,FALSE,"Circulante";#N/A,#N/A,FALSE,"CONSOLI";#N/A,#N/A,FALSE,"Es-Fin";#N/A,#N/A,FALSE,"Margen-P"}</definedName>
    <definedName name="gdf_4" hidden="1">{#N/A,#N/A,FALSE,"Hip.Bas";#N/A,#N/A,FALSE,"ventas";#N/A,#N/A,FALSE,"ingre-Año";#N/A,#N/A,FALSE,"ventas-Año";#N/A,#N/A,FALSE,"Costepro";#N/A,#N/A,FALSE,"inversion";#N/A,#N/A,FALSE,"personal";#N/A,#N/A,FALSE,"Gastos-V";#N/A,#N/A,FALSE,"Circulante";#N/A,#N/A,FALSE,"CONSOLI";#N/A,#N/A,FALSE,"Es-Fin";#N/A,#N/A,FALSE,"Margen-P"}</definedName>
    <definedName name="gdf_5" hidden="1">{#N/A,#N/A,FALSE,"Hip.Bas";#N/A,#N/A,FALSE,"ventas";#N/A,#N/A,FALSE,"ingre-Año";#N/A,#N/A,FALSE,"ventas-Año";#N/A,#N/A,FALSE,"Costepro";#N/A,#N/A,FALSE,"inversion";#N/A,#N/A,FALSE,"personal";#N/A,#N/A,FALSE,"Gastos-V";#N/A,#N/A,FALSE,"Circulante";#N/A,#N/A,FALSE,"CONSOLI";#N/A,#N/A,FALSE,"Es-Fin";#N/A,#N/A,FALSE,"Margen-P"}</definedName>
    <definedName name="gehe" hidden="1">{"Tages_D",#N/A,FALSE,"Tagesbericht";"Tages_PL",#N/A,FALSE,"Tagesbericht"}</definedName>
    <definedName name="Geograph_Pie_X_Labels" hidden="1">OFFSET(#REF!,0,0,COUNTA(#REF!)-1,1)</definedName>
    <definedName name="Geography_Pie_Data" hidden="1">OFFSET(#REF!,0,0,COUNTA(#REF!)-1,1)</definedName>
    <definedName name="george" localSheetId="6" hidden="1">{"'pxs'!$A$1:$V$100"}</definedName>
    <definedName name="george" localSheetId="4" hidden="1">{"'pxs'!$A$1:$V$100"}</definedName>
    <definedName name="george" localSheetId="5" hidden="1">{"'pxs'!$A$1:$V$100"}</definedName>
    <definedName name="george" hidden="1">{"'pxs'!$A$1:$V$100"}</definedName>
    <definedName name="gfd" hidden="1">#REF!</definedName>
    <definedName name="gfdd" hidden="1">#REF!</definedName>
    <definedName name="gfdddddddddddddd" hidden="1">#REF!</definedName>
    <definedName name="gfdgfdygf" hidden="1">#REF!</definedName>
    <definedName name="gfds" hidden="1">#REF!</definedName>
    <definedName name="gfdsa" hidden="1">#REF!</definedName>
    <definedName name="gfdsafdsa" hidden="1">#REF!</definedName>
    <definedName name="gfdsagfds" hidden="1">#REF!</definedName>
    <definedName name="gfdsfg" hidden="1">#REF!</definedName>
    <definedName name="gfdsgfds" hidden="1">#REF!</definedName>
    <definedName name="gfdsreds" hidden="1">#REF!</definedName>
    <definedName name="gfdsw" hidden="1">#REF!</definedName>
    <definedName name="gfhv" hidden="1">{#N/A,#N/A,FALSE,"Hip.Bas";#N/A,#N/A,FALSE,"ventas";#N/A,#N/A,FALSE,"ingre-Año";#N/A,#N/A,FALSE,"ventas-Año";#N/A,#N/A,FALSE,"Costepro";#N/A,#N/A,FALSE,"inversion";#N/A,#N/A,FALSE,"personal";#N/A,#N/A,FALSE,"Gastos-V";#N/A,#N/A,FALSE,"Circulante";#N/A,#N/A,FALSE,"CONSOLI";#N/A,#N/A,FALSE,"Es-Fin";#N/A,#N/A,FALSE,"Margen-P"}</definedName>
    <definedName name="gfhv_2" hidden="1">{#N/A,#N/A,FALSE,"Hip.Bas";#N/A,#N/A,FALSE,"ventas";#N/A,#N/A,FALSE,"ingre-Año";#N/A,#N/A,FALSE,"ventas-Año";#N/A,#N/A,FALSE,"Costepro";#N/A,#N/A,FALSE,"inversion";#N/A,#N/A,FALSE,"personal";#N/A,#N/A,FALSE,"Gastos-V";#N/A,#N/A,FALSE,"Circulante";#N/A,#N/A,FALSE,"CONSOLI";#N/A,#N/A,FALSE,"Es-Fin";#N/A,#N/A,FALSE,"Margen-P"}</definedName>
    <definedName name="gfhv_3" hidden="1">{#N/A,#N/A,FALSE,"Hip.Bas";#N/A,#N/A,FALSE,"ventas";#N/A,#N/A,FALSE,"ingre-Año";#N/A,#N/A,FALSE,"ventas-Año";#N/A,#N/A,FALSE,"Costepro";#N/A,#N/A,FALSE,"inversion";#N/A,#N/A,FALSE,"personal";#N/A,#N/A,FALSE,"Gastos-V";#N/A,#N/A,FALSE,"Circulante";#N/A,#N/A,FALSE,"CONSOLI";#N/A,#N/A,FALSE,"Es-Fin";#N/A,#N/A,FALSE,"Margen-P"}</definedName>
    <definedName name="gfhv_4" hidden="1">{#N/A,#N/A,FALSE,"Hip.Bas";#N/A,#N/A,FALSE,"ventas";#N/A,#N/A,FALSE,"ingre-Año";#N/A,#N/A,FALSE,"ventas-Año";#N/A,#N/A,FALSE,"Costepro";#N/A,#N/A,FALSE,"inversion";#N/A,#N/A,FALSE,"personal";#N/A,#N/A,FALSE,"Gastos-V";#N/A,#N/A,FALSE,"Circulante";#N/A,#N/A,FALSE,"CONSOLI";#N/A,#N/A,FALSE,"Es-Fin";#N/A,#N/A,FALSE,"Margen-P"}</definedName>
    <definedName name="gfhv_5" hidden="1">{#N/A,#N/A,FALSE,"Hip.Bas";#N/A,#N/A,FALSE,"ventas";#N/A,#N/A,FALSE,"ingre-Año";#N/A,#N/A,FALSE,"ventas-Año";#N/A,#N/A,FALSE,"Costepro";#N/A,#N/A,FALSE,"inversion";#N/A,#N/A,FALSE,"personal";#N/A,#N/A,FALSE,"Gastos-V";#N/A,#N/A,FALSE,"Circulante";#N/A,#N/A,FALSE,"CONSOLI";#N/A,#N/A,FALSE,"Es-Fin";#N/A,#N/A,FALSE,"Margen-P"}</definedName>
    <definedName name="GFR" hidden="1">{#N/A,#N/A,TRUE,"GLOBAL";#N/A,#N/A,TRUE,"RUSTICOS";#N/A,#N/A,TRUE,"INMUEBLES"}</definedName>
    <definedName name="ggg" hidden="1">#REF!</definedName>
    <definedName name="ggggg" hidden="1">#REF!</definedName>
    <definedName name="gggggggggggfffffffffff" hidden="1">#REF!</definedName>
    <definedName name="gggggggggggggggg" localSheetId="6" hidden="1">{#N/A,#N/A,TRUE,"F-1";#N/A,#N/A,TRUE,"F-2"}</definedName>
    <definedName name="gggggggggggggggg" localSheetId="4" hidden="1">{#N/A,#N/A,TRUE,"F-1";#N/A,#N/A,TRUE,"F-2"}</definedName>
    <definedName name="gggggggggggggggg" localSheetId="5" hidden="1">{#N/A,#N/A,TRUE,"F-1";#N/A,#N/A,TRUE,"F-2"}</definedName>
    <definedName name="gggggggggggggggg" hidden="1">{#N/A,#N/A,TRUE,"F-1";#N/A,#N/A,TRUE,"F-2"}</definedName>
    <definedName name="gggggggggggggggg_1" localSheetId="6" hidden="1">{#N/A,#N/A,TRUE,"F-1";#N/A,#N/A,TRUE,"F-2"}</definedName>
    <definedName name="gggggggggggggggg_1" localSheetId="4" hidden="1">{#N/A,#N/A,TRUE,"F-1";#N/A,#N/A,TRUE,"F-2"}</definedName>
    <definedName name="gggggggggggggggg_1" localSheetId="5" hidden="1">{#N/A,#N/A,TRUE,"F-1";#N/A,#N/A,TRUE,"F-2"}</definedName>
    <definedName name="gggggggggggggggg_1" hidden="1">{#N/A,#N/A,TRUE,"F-1";#N/A,#N/A,TRUE,"F-2"}</definedName>
    <definedName name="gggggggggggggggg_1_1" localSheetId="6" hidden="1">{#N/A,#N/A,TRUE,"F-1";#N/A,#N/A,TRUE,"F-2"}</definedName>
    <definedName name="gggggggggggggggg_1_1" localSheetId="4" hidden="1">{#N/A,#N/A,TRUE,"F-1";#N/A,#N/A,TRUE,"F-2"}</definedName>
    <definedName name="gggggggggggggggg_1_1" localSheetId="5" hidden="1">{#N/A,#N/A,TRUE,"F-1";#N/A,#N/A,TRUE,"F-2"}</definedName>
    <definedName name="gggggggggggggggg_1_1" hidden="1">{#N/A,#N/A,TRUE,"F-1";#N/A,#N/A,TRUE,"F-2"}</definedName>
    <definedName name="gggggggggggggggg_2" localSheetId="6" hidden="1">{#N/A,#N/A,TRUE,"F-1";#N/A,#N/A,TRUE,"F-2"}</definedName>
    <definedName name="gggggggggggggggg_2" localSheetId="4" hidden="1">{#N/A,#N/A,TRUE,"F-1";#N/A,#N/A,TRUE,"F-2"}</definedName>
    <definedName name="gggggggggggggggg_2" localSheetId="5" hidden="1">{#N/A,#N/A,TRUE,"F-1";#N/A,#N/A,TRUE,"F-2"}</definedName>
    <definedName name="gggggggggggggggg_2" hidden="1">{#N/A,#N/A,TRUE,"F-1";#N/A,#N/A,TRUE,"F-2"}</definedName>
    <definedName name="gggggggggggggggggggg" hidden="1">#REF!</definedName>
    <definedName name="gggh" hidden="1">#REF!</definedName>
    <definedName name="ggr"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gh" hidden="1">{"weichwaren",#N/A,FALSE,"Liste 1";"hartwaren",#N/A,FALSE,"Liste 1";"food",#N/A,FALSE,"Liste 1";"fleisch",#N/A,FALSE,"Liste 1"}</definedName>
    <definedName name="ghdt" hidden="1">#REF!</definedName>
    <definedName name="ghg" localSheetId="6" hidden="1">{#N/A,#N/A,FALSE,"Aging Summary";#N/A,#N/A,FALSE,"Ratio Analysis";#N/A,#N/A,FALSE,"Test 120 Day Accts";#N/A,#N/A,FALSE,"Tickmarks"}</definedName>
    <definedName name="ghg" localSheetId="4" hidden="1">{#N/A,#N/A,FALSE,"Aging Summary";#N/A,#N/A,FALSE,"Ratio Analysis";#N/A,#N/A,FALSE,"Test 120 Day Accts";#N/A,#N/A,FALSE,"Tickmarks"}</definedName>
    <definedName name="ghg" localSheetId="5" hidden="1">{#N/A,#N/A,FALSE,"Aging Summary";#N/A,#N/A,FALSE,"Ratio Analysis";#N/A,#N/A,FALSE,"Test 120 Day Accts";#N/A,#N/A,FALSE,"Tickmarks"}</definedName>
    <definedName name="ghg" hidden="1">{#N/A,#N/A,FALSE,"Aging Summary";#N/A,#N/A,FALSE,"Ratio Analysis";#N/A,#N/A,FALSE,"Test 120 Day Accts";#N/A,#N/A,FALSE,"Tickmarks"}</definedName>
    <definedName name="ghg\" hidden="1">{#N/A,#N/A,FALSE,"Aging Summary";#N/A,#N/A,FALSE,"Ratio Analysis";#N/A,#N/A,FALSE,"Test 120 Day Accts";#N/A,#N/A,FALSE,"Tickmarks"}</definedName>
    <definedName name="ghjdxh" hidden="1">{#N/A,#N/A,FALSE,"Hip.Bas";#N/A,#N/A,FALSE,"ventas";#N/A,#N/A,FALSE,"ingre-Año";#N/A,#N/A,FALSE,"ventas-Año";#N/A,#N/A,FALSE,"Costepro";#N/A,#N/A,FALSE,"inversion";#N/A,#N/A,FALSE,"personal";#N/A,#N/A,FALSE,"Gastos-V";#N/A,#N/A,FALSE,"Circulante";#N/A,#N/A,FALSE,"CONSOLI";#N/A,#N/A,FALSE,"Es-Fin";#N/A,#N/A,FALSE,"Margen-P"}</definedName>
    <definedName name="GLACategory">#REF!</definedName>
    <definedName name="GLACategory2019">#REF!</definedName>
    <definedName name="GLAFA1">#REF!</definedName>
    <definedName name="GLAFA1_1_3">NA()</definedName>
    <definedName name="GLAFA1_25_3">NA()</definedName>
    <definedName name="GLAFA1_26_1">NA()</definedName>
    <definedName name="GLAFA1_27_1">NA()</definedName>
    <definedName name="GLAFA1_28_1">NA()</definedName>
    <definedName name="GLAFA1_29_1">NA()</definedName>
    <definedName name="GLAFA1_30_1">NA()</definedName>
    <definedName name="GLAFA1_31_1">NA()</definedName>
    <definedName name="GLAFA1_32_1">NA()</definedName>
    <definedName name="GLAFA1_33_1">NA()</definedName>
    <definedName name="GLAFA1_34_1">NA()</definedName>
    <definedName name="GLAFA1_35_1">NA()</definedName>
    <definedName name="GLAFA1_36_1">NA()</definedName>
    <definedName name="GLAFA1_37_1">NA()</definedName>
    <definedName name="GLAFA1_38_1">NA()</definedName>
    <definedName name="GLAFA1_4_3">NA()</definedName>
    <definedName name="GLAFA1_40_3">NA()</definedName>
    <definedName name="GLAFA1_5_1">NA()</definedName>
    <definedName name="GLAFA10">#REF!</definedName>
    <definedName name="GLAFA10_1_3">NA()</definedName>
    <definedName name="GLAFA10_25_3">NA()</definedName>
    <definedName name="GLAFA10_26_1">NA()</definedName>
    <definedName name="GLAFA10_27_1">NA()</definedName>
    <definedName name="GLAFA10_28_1">NA()</definedName>
    <definedName name="GLAFA10_29_1">NA()</definedName>
    <definedName name="GLAFA10_30_1">NA()</definedName>
    <definedName name="GLAFA10_31_1">NA()</definedName>
    <definedName name="GLAFA10_32_1">NA()</definedName>
    <definedName name="GLAFA10_33_1">NA()</definedName>
    <definedName name="GLAFA10_34_1">NA()</definedName>
    <definedName name="GLAFA10_35_1">NA()</definedName>
    <definedName name="GLAFA10_36_1">NA()</definedName>
    <definedName name="GLAFA10_37_1">NA()</definedName>
    <definedName name="GLAFA10_38_1">NA()</definedName>
    <definedName name="GLAFA10_4_3">NA()</definedName>
    <definedName name="GLAFA10_40_3">NA()</definedName>
    <definedName name="GLAFA10_5_1">NA()</definedName>
    <definedName name="GLAFA11">#REF!</definedName>
    <definedName name="GLAFA11_1_3">NA()</definedName>
    <definedName name="GLAFA11_25_3">NA()</definedName>
    <definedName name="GLAFA11_26_1">NA()</definedName>
    <definedName name="GLAFA11_27_1">NA()</definedName>
    <definedName name="GLAFA11_28_1">NA()</definedName>
    <definedName name="GLAFA11_29_1">NA()</definedName>
    <definedName name="GLAFA11_30_1">NA()</definedName>
    <definedName name="GLAFA11_31_1">NA()</definedName>
    <definedName name="GLAFA11_32_1">NA()</definedName>
    <definedName name="GLAFA11_33_1">NA()</definedName>
    <definedName name="GLAFA11_34_1">NA()</definedName>
    <definedName name="GLAFA11_35_1">NA()</definedName>
    <definedName name="GLAFA11_36_1">NA()</definedName>
    <definedName name="GLAFA11_37_1">NA()</definedName>
    <definedName name="GLAFA11_38_1">NA()</definedName>
    <definedName name="GLAFA11_4_3">NA()</definedName>
    <definedName name="GLAFA11_40_3">NA()</definedName>
    <definedName name="GLAFA11_5_1">NA()</definedName>
    <definedName name="GLAFA15">#REF!</definedName>
    <definedName name="GLAFA15_1_3">NA()</definedName>
    <definedName name="GLAFA15_25_3">NA()</definedName>
    <definedName name="GLAFA15_26_1">NA()</definedName>
    <definedName name="GLAFA15_27_1">NA()</definedName>
    <definedName name="GLAFA15_28_1">NA()</definedName>
    <definedName name="GLAFA15_29_1">NA()</definedName>
    <definedName name="GLAFA15_30_1">NA()</definedName>
    <definedName name="GLAFA15_31_1">NA()</definedName>
    <definedName name="GLAFA15_32_1">NA()</definedName>
    <definedName name="GLAFA15_33_1">NA()</definedName>
    <definedName name="GLAFA15_34_1">NA()</definedName>
    <definedName name="GLAFA15_35_1">NA()</definedName>
    <definedName name="GLAFA15_36_1">NA()</definedName>
    <definedName name="GLAFA15_37_1">NA()</definedName>
    <definedName name="GLAFA15_38_1">NA()</definedName>
    <definedName name="GLAFA15_4_3">NA()</definedName>
    <definedName name="GLAFA15_40_3">NA()</definedName>
    <definedName name="GLAFA15_5_1">NA()</definedName>
    <definedName name="GLAFA16">#REF!</definedName>
    <definedName name="GLAFA16_1_3">NA()</definedName>
    <definedName name="GLAFA16_25_3">NA()</definedName>
    <definedName name="GLAFA16_26_1">NA()</definedName>
    <definedName name="GLAFA16_27_1">NA()</definedName>
    <definedName name="GLAFA16_28_1">NA()</definedName>
    <definedName name="GLAFA16_29_1">NA()</definedName>
    <definedName name="GLAFA16_30_1">NA()</definedName>
    <definedName name="GLAFA16_31_1">NA()</definedName>
    <definedName name="GLAFA16_32_1">NA()</definedName>
    <definedName name="GLAFA16_33_1">NA()</definedName>
    <definedName name="GLAFA16_34_1">NA()</definedName>
    <definedName name="GLAFA16_35_1">NA()</definedName>
    <definedName name="GLAFA16_36_1">NA()</definedName>
    <definedName name="GLAFA16_37_1">NA()</definedName>
    <definedName name="GLAFA16_38_1">NA()</definedName>
    <definedName name="GLAFA16_4_3">NA()</definedName>
    <definedName name="GLAFA16_40_3">NA()</definedName>
    <definedName name="GLAFA16_5_1">NA()</definedName>
    <definedName name="GLAFA17">#REF!</definedName>
    <definedName name="GLAFA17_1_3">NA()</definedName>
    <definedName name="GLAFA17_25_3">NA()</definedName>
    <definedName name="GLAFA17_26_1">NA()</definedName>
    <definedName name="GLAFA17_27_1">NA()</definedName>
    <definedName name="GLAFA17_28_1">NA()</definedName>
    <definedName name="GLAFA17_29_1">NA()</definedName>
    <definedName name="GLAFA17_30_1">NA()</definedName>
    <definedName name="GLAFA17_31_1">NA()</definedName>
    <definedName name="GLAFA17_32_1">NA()</definedName>
    <definedName name="GLAFA17_33_1">NA()</definedName>
    <definedName name="GLAFA17_34_1">NA()</definedName>
    <definedName name="GLAFA17_35_1">NA()</definedName>
    <definedName name="GLAFA17_36_1">NA()</definedName>
    <definedName name="GLAFA17_37_1">NA()</definedName>
    <definedName name="GLAFA17_38_1">NA()</definedName>
    <definedName name="GLAFA17_4_3">NA()</definedName>
    <definedName name="GLAFA17_40_3">NA()</definedName>
    <definedName name="GLAFA17_5_1">NA()</definedName>
    <definedName name="GLAFA2">#REF!</definedName>
    <definedName name="GLAFA2_1_3">NA()</definedName>
    <definedName name="GLAFA2_25_3">NA()</definedName>
    <definedName name="GLAFA2_26_1">NA()</definedName>
    <definedName name="GLAFA2_27_1">NA()</definedName>
    <definedName name="GLAFA2_28_1">NA()</definedName>
    <definedName name="GLAFA2_29_1">NA()</definedName>
    <definedName name="GLAFA2_30_1">NA()</definedName>
    <definedName name="GLAFA2_31_1">NA()</definedName>
    <definedName name="GLAFA2_32_1">NA()</definedName>
    <definedName name="GLAFA2_33_1">NA()</definedName>
    <definedName name="GLAFA2_34_1">NA()</definedName>
    <definedName name="GLAFA2_35_1">NA()</definedName>
    <definedName name="GLAFA2_36_1">NA()</definedName>
    <definedName name="GLAFA2_37_1">NA()</definedName>
    <definedName name="GLAFA2_38_1">NA()</definedName>
    <definedName name="GLAFA2_4_3">NA()</definedName>
    <definedName name="GLAFA2_40_3">NA()</definedName>
    <definedName name="GLAFA2_5_1">NA()</definedName>
    <definedName name="GLAFA3">#REF!</definedName>
    <definedName name="GLAFA3_1_3">NA()</definedName>
    <definedName name="GLAFA3_25_3">NA()</definedName>
    <definedName name="GLAFA3_26_1">NA()</definedName>
    <definedName name="GLAFA3_27_1">NA()</definedName>
    <definedName name="GLAFA3_28_1">NA()</definedName>
    <definedName name="GLAFA3_29_1">NA()</definedName>
    <definedName name="GLAFA3_30_1">NA()</definedName>
    <definedName name="GLAFA3_31_1">NA()</definedName>
    <definedName name="GLAFA3_32_1">NA()</definedName>
    <definedName name="GLAFA3_33_1">NA()</definedName>
    <definedName name="GLAFA3_34_1">NA()</definedName>
    <definedName name="GLAFA3_35_1">NA()</definedName>
    <definedName name="GLAFA3_36_1">NA()</definedName>
    <definedName name="GLAFA3_37_1">NA()</definedName>
    <definedName name="GLAFA3_38_1">NA()</definedName>
    <definedName name="GLAFA3_4_3">NA()</definedName>
    <definedName name="GLAFA3_40_3">NA()</definedName>
    <definedName name="GLAFA3_5_1">NA()</definedName>
    <definedName name="GLAFA4">#REF!</definedName>
    <definedName name="GLAFA4_1_3">NA()</definedName>
    <definedName name="GLAFA4_25_3">NA()</definedName>
    <definedName name="GLAFA4_26_1">NA()</definedName>
    <definedName name="GLAFA4_27_1">NA()</definedName>
    <definedName name="GLAFA4_28_1">NA()</definedName>
    <definedName name="GLAFA4_29_1">NA()</definedName>
    <definedName name="GLAFA4_30_1">NA()</definedName>
    <definedName name="GLAFA4_31_1">NA()</definedName>
    <definedName name="GLAFA4_32_1">NA()</definedName>
    <definedName name="GLAFA4_33_1">NA()</definedName>
    <definedName name="GLAFA4_34_1">NA()</definedName>
    <definedName name="GLAFA4_35_1">NA()</definedName>
    <definedName name="GLAFA4_36_1">NA()</definedName>
    <definedName name="GLAFA4_37_1">NA()</definedName>
    <definedName name="GLAFA4_38_1">NA()</definedName>
    <definedName name="GLAFA4_4_3">NA()</definedName>
    <definedName name="GLAFA4_40_3">NA()</definedName>
    <definedName name="GLAFA4_5_1">NA()</definedName>
    <definedName name="GLAFA5">#REF!</definedName>
    <definedName name="GLAFA5_1_3">NA()</definedName>
    <definedName name="GLAFA5_25_3">NA()</definedName>
    <definedName name="GLAFA5_26_1">NA()</definedName>
    <definedName name="GLAFA5_27_1">NA()</definedName>
    <definedName name="GLAFA5_28_1">NA()</definedName>
    <definedName name="GLAFA5_29_1">NA()</definedName>
    <definedName name="GLAFA5_30_1">NA()</definedName>
    <definedName name="GLAFA5_31_1">NA()</definedName>
    <definedName name="GLAFA5_32_1">NA()</definedName>
    <definedName name="GLAFA5_33_1">NA()</definedName>
    <definedName name="GLAFA5_34_1">NA()</definedName>
    <definedName name="GLAFA5_35_1">NA()</definedName>
    <definedName name="GLAFA5_36_1">NA()</definedName>
    <definedName name="GLAFA5_37_1">NA()</definedName>
    <definedName name="GLAFA5_38_1">NA()</definedName>
    <definedName name="GLAFA5_4_3">NA()</definedName>
    <definedName name="GLAFA5_40_3">NA()</definedName>
    <definedName name="GLAFA5_5_1">NA()</definedName>
    <definedName name="GLAFA6">#REF!</definedName>
    <definedName name="GLAFA6_1_3">NA()</definedName>
    <definedName name="GLAFA6_25_3">NA()</definedName>
    <definedName name="GLAFA6_26_1">NA()</definedName>
    <definedName name="GLAFA6_27_1">NA()</definedName>
    <definedName name="GLAFA6_28_1">NA()</definedName>
    <definedName name="GLAFA6_29_1">NA()</definedName>
    <definedName name="GLAFA6_30_1">NA()</definedName>
    <definedName name="GLAFA6_31_1">NA()</definedName>
    <definedName name="GLAFA6_32_1">NA()</definedName>
    <definedName name="GLAFA6_33_1">NA()</definedName>
    <definedName name="GLAFA6_34_1">NA()</definedName>
    <definedName name="GLAFA6_35_1">NA()</definedName>
    <definedName name="GLAFA6_36_1">NA()</definedName>
    <definedName name="GLAFA6_37_1">NA()</definedName>
    <definedName name="GLAFA6_38_1">NA()</definedName>
    <definedName name="GLAFA6_4_3">NA()</definedName>
    <definedName name="GLAFA6_40_3">NA()</definedName>
    <definedName name="GLAFA6_5_1">NA()</definedName>
    <definedName name="GLAFA7">#REF!</definedName>
    <definedName name="GLAFA7_1_3">NA()</definedName>
    <definedName name="GLAFA7_25_3">NA()</definedName>
    <definedName name="GLAFA7_26_1">NA()</definedName>
    <definedName name="GLAFA7_27_1">NA()</definedName>
    <definedName name="GLAFA7_28_1">NA()</definedName>
    <definedName name="GLAFA7_29_1">NA()</definedName>
    <definedName name="GLAFA7_30_1">NA()</definedName>
    <definedName name="GLAFA7_31_1">NA()</definedName>
    <definedName name="GLAFA7_32_1">NA()</definedName>
    <definedName name="GLAFA7_33_1">NA()</definedName>
    <definedName name="GLAFA7_34_1">NA()</definedName>
    <definedName name="GLAFA7_35_1">NA()</definedName>
    <definedName name="GLAFA7_36_1">NA()</definedName>
    <definedName name="GLAFA7_37_1">NA()</definedName>
    <definedName name="GLAFA7_38_1">NA()</definedName>
    <definedName name="GLAFA7_4_3">NA()</definedName>
    <definedName name="GLAFA7_40_3">NA()</definedName>
    <definedName name="GLAFA7_5_1">NA()</definedName>
    <definedName name="GLAFA8">#REF!</definedName>
    <definedName name="GLAFA8_1_3">NA()</definedName>
    <definedName name="GLAFA8_25_3">NA()</definedName>
    <definedName name="GLAFA8_26_1">NA()</definedName>
    <definedName name="GLAFA8_27_1">NA()</definedName>
    <definedName name="GLAFA8_28_1">NA()</definedName>
    <definedName name="GLAFA8_29_1">NA()</definedName>
    <definedName name="GLAFA8_30_1">NA()</definedName>
    <definedName name="GLAFA8_31_1">NA()</definedName>
    <definedName name="GLAFA8_32_1">NA()</definedName>
    <definedName name="GLAFA8_33_1">NA()</definedName>
    <definedName name="GLAFA8_34_1">NA()</definedName>
    <definedName name="GLAFA8_35_1">NA()</definedName>
    <definedName name="GLAFA8_36_1">NA()</definedName>
    <definedName name="GLAFA8_37_1">NA()</definedName>
    <definedName name="GLAFA8_38_1">NA()</definedName>
    <definedName name="GLAFA8_4_3">NA()</definedName>
    <definedName name="GLAFA8_40_3">NA()</definedName>
    <definedName name="GLAFA8_5_1">NA()</definedName>
    <definedName name="GLAFA9">#REF!</definedName>
    <definedName name="GLAFA9_1_3">NA()</definedName>
    <definedName name="GLAFA9_25_3">NA()</definedName>
    <definedName name="GLAFA9_26_1">NA()</definedName>
    <definedName name="GLAFA9_27_1">NA()</definedName>
    <definedName name="GLAFA9_28_1">NA()</definedName>
    <definedName name="GLAFA9_29_1">NA()</definedName>
    <definedName name="GLAFA9_30_1">NA()</definedName>
    <definedName name="GLAFA9_31_1">NA()</definedName>
    <definedName name="GLAFA9_32_1">NA()</definedName>
    <definedName name="GLAFA9_33_1">NA()</definedName>
    <definedName name="GLAFA9_34_1">NA()</definedName>
    <definedName name="GLAFA9_35_1">NA()</definedName>
    <definedName name="GLAFA9_36_1">NA()</definedName>
    <definedName name="GLAFA9_37_1">NA()</definedName>
    <definedName name="GLAFA9_38_1">NA()</definedName>
    <definedName name="GLAFA9_4_3">NA()</definedName>
    <definedName name="GLAFA9_40_3">NA()</definedName>
    <definedName name="GLAFA9_5_1">NA()</definedName>
    <definedName name="gloplm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gonçalo" localSheetId="6"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gonçalo" localSheetId="4"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gonçalo" localSheetId="5"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gonçalo"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gons" localSheetId="6"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gons" localSheetId="4"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gons" localSheetId="5"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gons"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GOODWILL_NET" hidden="1">"GOODWILL_NET"</definedName>
    <definedName name="goulohmg" hidden="1">{"résultats",#N/A,FALSE,"résultats SFS";"indicateurs",#N/A,FALSE,"résultats SFS";"commentaires",#N/A,FALSE,"commentaires SFS";"graphiques",#N/A,FALSE,"graphiques SFS"}</definedName>
    <definedName name="Graf">#N/A</definedName>
    <definedName name="graf_07">#N/A</definedName>
    <definedName name="graf_07_1">#N/A</definedName>
    <definedName name="graf_07_1_18">#N/A</definedName>
    <definedName name="graf_07_1_19">#N/A</definedName>
    <definedName name="graf_07_1_20">#N/A</definedName>
    <definedName name="graf_07_1_21">#N/A</definedName>
    <definedName name="graf_07_1_3">#N/A</definedName>
    <definedName name="graf_07_11">#N/A</definedName>
    <definedName name="graf_07_11_1">#N/A</definedName>
    <definedName name="graf_07_11_18">#N/A</definedName>
    <definedName name="graf_07_11_19">#N/A</definedName>
    <definedName name="graf_07_11_20">#N/A</definedName>
    <definedName name="graf_07_11_21">#N/A</definedName>
    <definedName name="graf_07_11_3">#N/A</definedName>
    <definedName name="graf_07_11_50">#N/A</definedName>
    <definedName name="graf_07_11_50_18">#N/A</definedName>
    <definedName name="graf_07_11_50_19">#N/A</definedName>
    <definedName name="graf_07_11_50_20">#N/A</definedName>
    <definedName name="graf_07_11_50_21">#N/A</definedName>
    <definedName name="graf_07_11_50_3">#N/A</definedName>
    <definedName name="graf_07_12">#N/A</definedName>
    <definedName name="graf_07_12_1">#N/A</definedName>
    <definedName name="graf_07_12_18">#N/A</definedName>
    <definedName name="graf_07_12_19">#N/A</definedName>
    <definedName name="graf_07_12_20">#N/A</definedName>
    <definedName name="graf_07_12_21">#N/A</definedName>
    <definedName name="graf_07_12_3">#N/A</definedName>
    <definedName name="graf_07_12_50">#N/A</definedName>
    <definedName name="graf_07_12_50_18">#N/A</definedName>
    <definedName name="graf_07_12_50_19">#N/A</definedName>
    <definedName name="graf_07_12_50_20">#N/A</definedName>
    <definedName name="graf_07_12_50_21">#N/A</definedName>
    <definedName name="graf_07_12_50_3">#N/A</definedName>
    <definedName name="graf_07_13">#N/A</definedName>
    <definedName name="graf_07_13_18">#N/A</definedName>
    <definedName name="graf_07_13_19">#N/A</definedName>
    <definedName name="graf_07_13_20">#N/A</definedName>
    <definedName name="graf_07_13_21">#N/A</definedName>
    <definedName name="graf_07_13_3">#N/A</definedName>
    <definedName name="graf_07_13_50">#N/A</definedName>
    <definedName name="graf_07_13_50_18">#N/A</definedName>
    <definedName name="graf_07_13_50_19">#N/A</definedName>
    <definedName name="graf_07_13_50_20">#N/A</definedName>
    <definedName name="graf_07_13_50_21">#N/A</definedName>
    <definedName name="graf_07_13_50_3">#N/A</definedName>
    <definedName name="graf_07_14">#N/A</definedName>
    <definedName name="graf_07_14_18">#N/A</definedName>
    <definedName name="graf_07_14_19">#N/A</definedName>
    <definedName name="graf_07_14_20">#N/A</definedName>
    <definedName name="graf_07_14_21">#N/A</definedName>
    <definedName name="graf_07_14_3">#N/A</definedName>
    <definedName name="graf_07_14_50">#N/A</definedName>
    <definedName name="graf_07_14_50_18">#N/A</definedName>
    <definedName name="graf_07_14_50_19">#N/A</definedName>
    <definedName name="graf_07_14_50_20">#N/A</definedName>
    <definedName name="graf_07_14_50_21">#N/A</definedName>
    <definedName name="graf_07_14_50_3">#N/A</definedName>
    <definedName name="graf_07_15">#N/A</definedName>
    <definedName name="graf_07_15_18">#N/A</definedName>
    <definedName name="graf_07_15_19">#N/A</definedName>
    <definedName name="graf_07_15_20">#N/A</definedName>
    <definedName name="graf_07_15_21">#N/A</definedName>
    <definedName name="graf_07_15_3">#N/A</definedName>
    <definedName name="graf_07_15_50">#N/A</definedName>
    <definedName name="graf_07_15_50_18">#N/A</definedName>
    <definedName name="graf_07_15_50_19">#N/A</definedName>
    <definedName name="graf_07_15_50_20">#N/A</definedName>
    <definedName name="graf_07_15_50_21">#N/A</definedName>
    <definedName name="graf_07_15_50_3">#N/A</definedName>
    <definedName name="graf_07_16">#N/A</definedName>
    <definedName name="graf_07_16_1">#N/A</definedName>
    <definedName name="graf_07_16_18">#N/A</definedName>
    <definedName name="graf_07_16_19">#N/A</definedName>
    <definedName name="graf_07_16_20">#N/A</definedName>
    <definedName name="graf_07_16_21">#N/A</definedName>
    <definedName name="graf_07_16_3">#N/A</definedName>
    <definedName name="graf_07_16_50">#N/A</definedName>
    <definedName name="graf_07_16_50_18">#N/A</definedName>
    <definedName name="graf_07_16_50_19">#N/A</definedName>
    <definedName name="graf_07_16_50_20">#N/A</definedName>
    <definedName name="graf_07_16_50_21">#N/A</definedName>
    <definedName name="graf_07_16_50_3">#N/A</definedName>
    <definedName name="graf_07_18">#N/A</definedName>
    <definedName name="graf_07_18_1">#N/A</definedName>
    <definedName name="graf_07_18_18">#N/A</definedName>
    <definedName name="graf_07_18_19">#N/A</definedName>
    <definedName name="graf_07_18_20">#N/A</definedName>
    <definedName name="graf_07_18_21">#N/A</definedName>
    <definedName name="graf_07_18_3">#N/A</definedName>
    <definedName name="graf_07_18_50">#N/A</definedName>
    <definedName name="graf_07_18_50_18">#N/A</definedName>
    <definedName name="graf_07_18_50_19">#N/A</definedName>
    <definedName name="graf_07_18_50_20">#N/A</definedName>
    <definedName name="graf_07_18_50_21">#N/A</definedName>
    <definedName name="graf_07_18_50_3">#N/A</definedName>
    <definedName name="graf_07_19">#N/A</definedName>
    <definedName name="graf_07_19_1">#N/A</definedName>
    <definedName name="graf_07_19_18">#N/A</definedName>
    <definedName name="graf_07_19_19">#N/A</definedName>
    <definedName name="graf_07_19_20">#N/A</definedName>
    <definedName name="graf_07_19_21">#N/A</definedName>
    <definedName name="graf_07_19_3">#N/A</definedName>
    <definedName name="graf_07_19_50">#N/A</definedName>
    <definedName name="graf_07_19_50_18">#N/A</definedName>
    <definedName name="graf_07_19_50_19">#N/A</definedName>
    <definedName name="graf_07_19_50_20">#N/A</definedName>
    <definedName name="graf_07_19_50_21">#N/A</definedName>
    <definedName name="graf_07_19_50_3">#N/A</definedName>
    <definedName name="graf_07_20">#N/A</definedName>
    <definedName name="graf_07_20_1">#N/A</definedName>
    <definedName name="graf_07_20_18">#N/A</definedName>
    <definedName name="graf_07_20_19">#N/A</definedName>
    <definedName name="graf_07_20_20">#N/A</definedName>
    <definedName name="graf_07_20_21">#N/A</definedName>
    <definedName name="graf_07_20_3">#N/A</definedName>
    <definedName name="graf_07_20_50">#N/A</definedName>
    <definedName name="graf_07_20_50_18">#N/A</definedName>
    <definedName name="graf_07_20_50_19">#N/A</definedName>
    <definedName name="graf_07_20_50_20">#N/A</definedName>
    <definedName name="graf_07_20_50_21">#N/A</definedName>
    <definedName name="graf_07_20_50_3">#N/A</definedName>
    <definedName name="graf_07_21">#N/A</definedName>
    <definedName name="graf_07_21_1">#N/A</definedName>
    <definedName name="graf_07_21_18">#N/A</definedName>
    <definedName name="graf_07_21_19">#N/A</definedName>
    <definedName name="graf_07_21_20">#N/A</definedName>
    <definedName name="graf_07_21_21">#N/A</definedName>
    <definedName name="graf_07_21_3">#N/A</definedName>
    <definedName name="graf_07_21_50">#N/A</definedName>
    <definedName name="graf_07_21_50_18">#N/A</definedName>
    <definedName name="graf_07_21_50_19">#N/A</definedName>
    <definedName name="graf_07_21_50_20">#N/A</definedName>
    <definedName name="graf_07_21_50_21">#N/A</definedName>
    <definedName name="graf_07_21_50_3">#N/A</definedName>
    <definedName name="graf_07_22">#N/A</definedName>
    <definedName name="graf_07_22_18">#N/A</definedName>
    <definedName name="graf_07_22_19">#N/A</definedName>
    <definedName name="graf_07_22_20">#N/A</definedName>
    <definedName name="graf_07_22_21">#N/A</definedName>
    <definedName name="graf_07_22_3">#N/A</definedName>
    <definedName name="graf_07_22_50">#N/A</definedName>
    <definedName name="graf_07_22_50_18">#N/A</definedName>
    <definedName name="graf_07_22_50_19">#N/A</definedName>
    <definedName name="graf_07_22_50_20">#N/A</definedName>
    <definedName name="graf_07_22_50_21">#N/A</definedName>
    <definedName name="graf_07_22_50_3">#N/A</definedName>
    <definedName name="graf_07_23">#N/A</definedName>
    <definedName name="graf_07_23_18">#N/A</definedName>
    <definedName name="graf_07_23_19">#N/A</definedName>
    <definedName name="graf_07_23_20">#N/A</definedName>
    <definedName name="graf_07_23_21">#N/A</definedName>
    <definedName name="graf_07_23_3">#N/A</definedName>
    <definedName name="graf_07_23_50">#N/A</definedName>
    <definedName name="graf_07_23_50_18">#N/A</definedName>
    <definedName name="graf_07_23_50_19">#N/A</definedName>
    <definedName name="graf_07_23_50_20">#N/A</definedName>
    <definedName name="graf_07_23_50_21">#N/A</definedName>
    <definedName name="graf_07_23_50_3">#N/A</definedName>
    <definedName name="graf_07_24">#N/A</definedName>
    <definedName name="graf_07_24_18">#N/A</definedName>
    <definedName name="graf_07_24_19">#N/A</definedName>
    <definedName name="graf_07_24_20">#N/A</definedName>
    <definedName name="graf_07_24_21">#N/A</definedName>
    <definedName name="graf_07_24_3">#N/A</definedName>
    <definedName name="graf_07_24_50">#N/A</definedName>
    <definedName name="graf_07_24_50_18">#N/A</definedName>
    <definedName name="graf_07_24_50_19">#N/A</definedName>
    <definedName name="graf_07_24_50_20">#N/A</definedName>
    <definedName name="graf_07_24_50_21">#N/A</definedName>
    <definedName name="graf_07_24_50_3">#N/A</definedName>
    <definedName name="graf_07_3">#N/A</definedName>
    <definedName name="graf_07_3_18">#N/A</definedName>
    <definedName name="graf_07_3_19">#N/A</definedName>
    <definedName name="graf_07_3_20">#N/A</definedName>
    <definedName name="graf_07_3_21">#N/A</definedName>
    <definedName name="graf_07_3_3">#N/A</definedName>
    <definedName name="graf_07_3_50">#N/A</definedName>
    <definedName name="graf_07_3_50_18">#N/A</definedName>
    <definedName name="graf_07_3_50_19">#N/A</definedName>
    <definedName name="graf_07_3_50_20">#N/A</definedName>
    <definedName name="graf_07_3_50_21">#N/A</definedName>
    <definedName name="graf_07_3_50_3">#N/A</definedName>
    <definedName name="graf_07_38">#N/A</definedName>
    <definedName name="graf_07_39">#N/A</definedName>
    <definedName name="graf_07_39_18">#N/A</definedName>
    <definedName name="graf_07_39_19">#N/A</definedName>
    <definedName name="graf_07_39_20">#N/A</definedName>
    <definedName name="graf_07_39_21">#N/A</definedName>
    <definedName name="graf_07_39_3">#N/A</definedName>
    <definedName name="graf_07_39_50">#N/A</definedName>
    <definedName name="graf_07_39_50_18">#N/A</definedName>
    <definedName name="graf_07_39_50_19">#N/A</definedName>
    <definedName name="graf_07_39_50_20">#N/A</definedName>
    <definedName name="graf_07_39_50_21">#N/A</definedName>
    <definedName name="graf_07_39_50_3">#N/A</definedName>
    <definedName name="graf_07_40">#N/A</definedName>
    <definedName name="graf_07_41">#N/A</definedName>
    <definedName name="graf_07_41_18">#N/A</definedName>
    <definedName name="graf_07_41_19">#N/A</definedName>
    <definedName name="graf_07_41_20">#N/A</definedName>
    <definedName name="graf_07_41_21">#N/A</definedName>
    <definedName name="graf_07_41_3">#N/A</definedName>
    <definedName name="graf_07_41_50">#N/A</definedName>
    <definedName name="graf_07_41_50_18">#N/A</definedName>
    <definedName name="graf_07_41_50_19">#N/A</definedName>
    <definedName name="graf_07_41_50_20">#N/A</definedName>
    <definedName name="graf_07_41_50_21">#N/A</definedName>
    <definedName name="graf_07_41_50_3">#N/A</definedName>
    <definedName name="graf_07_42">#N/A</definedName>
    <definedName name="graf_07_50">#N/A</definedName>
    <definedName name="graf_07_50_18">#N/A</definedName>
    <definedName name="graf_07_50_19">#N/A</definedName>
    <definedName name="graf_07_50_20">#N/A</definedName>
    <definedName name="graf_07_50_21">#N/A</definedName>
    <definedName name="graf_07_50_3">#N/A</definedName>
    <definedName name="Graf_1">#N/A</definedName>
    <definedName name="Graf_1_18">#N/A</definedName>
    <definedName name="Graf_1_19">#N/A</definedName>
    <definedName name="Graf_1_20">#N/A</definedName>
    <definedName name="Graf_1_21">#N/A</definedName>
    <definedName name="Graf_1_3">#N/A</definedName>
    <definedName name="Graf_11">#N/A</definedName>
    <definedName name="Graf_11_1">#N/A</definedName>
    <definedName name="Graf_11_18">#N/A</definedName>
    <definedName name="Graf_11_19">#N/A</definedName>
    <definedName name="Graf_11_20">#N/A</definedName>
    <definedName name="Graf_11_21">#N/A</definedName>
    <definedName name="Graf_11_3">#N/A</definedName>
    <definedName name="Graf_11_50">#N/A</definedName>
    <definedName name="Graf_11_50_18">#N/A</definedName>
    <definedName name="Graf_11_50_19">#N/A</definedName>
    <definedName name="Graf_11_50_20">#N/A</definedName>
    <definedName name="Graf_11_50_21">#N/A</definedName>
    <definedName name="Graf_11_50_3">#N/A</definedName>
    <definedName name="Graf_12">#N/A</definedName>
    <definedName name="Graf_12_1">#N/A</definedName>
    <definedName name="Graf_12_18">#N/A</definedName>
    <definedName name="Graf_12_19">#N/A</definedName>
    <definedName name="Graf_12_20">#N/A</definedName>
    <definedName name="Graf_12_21">#N/A</definedName>
    <definedName name="Graf_12_3">#N/A</definedName>
    <definedName name="Graf_12_50">#N/A</definedName>
    <definedName name="Graf_12_50_18">#N/A</definedName>
    <definedName name="Graf_12_50_19">#N/A</definedName>
    <definedName name="Graf_12_50_20">#N/A</definedName>
    <definedName name="Graf_12_50_21">#N/A</definedName>
    <definedName name="Graf_12_50_3">#N/A</definedName>
    <definedName name="Graf_13">#N/A</definedName>
    <definedName name="Graf_13_18">#N/A</definedName>
    <definedName name="Graf_13_19">#N/A</definedName>
    <definedName name="Graf_13_20">#N/A</definedName>
    <definedName name="Graf_13_21">#N/A</definedName>
    <definedName name="Graf_13_3">#N/A</definedName>
    <definedName name="Graf_13_50">#N/A</definedName>
    <definedName name="Graf_13_50_18">#N/A</definedName>
    <definedName name="Graf_13_50_19">#N/A</definedName>
    <definedName name="Graf_13_50_20">#N/A</definedName>
    <definedName name="Graf_13_50_21">#N/A</definedName>
    <definedName name="Graf_13_50_3">#N/A</definedName>
    <definedName name="Graf_14">#N/A</definedName>
    <definedName name="Graf_14_18">#N/A</definedName>
    <definedName name="Graf_14_19">#N/A</definedName>
    <definedName name="Graf_14_20">#N/A</definedName>
    <definedName name="Graf_14_21">#N/A</definedName>
    <definedName name="Graf_14_3">#N/A</definedName>
    <definedName name="Graf_14_50">#N/A</definedName>
    <definedName name="Graf_14_50_18">#N/A</definedName>
    <definedName name="Graf_14_50_19">#N/A</definedName>
    <definedName name="Graf_14_50_20">#N/A</definedName>
    <definedName name="Graf_14_50_21">#N/A</definedName>
    <definedName name="Graf_14_50_3">#N/A</definedName>
    <definedName name="Graf_15">#N/A</definedName>
    <definedName name="Graf_15_18">#N/A</definedName>
    <definedName name="Graf_15_19">#N/A</definedName>
    <definedName name="Graf_15_20">#N/A</definedName>
    <definedName name="Graf_15_21">#N/A</definedName>
    <definedName name="Graf_15_3">#N/A</definedName>
    <definedName name="Graf_15_50">#N/A</definedName>
    <definedName name="Graf_15_50_18">#N/A</definedName>
    <definedName name="Graf_15_50_19">#N/A</definedName>
    <definedName name="Graf_15_50_20">#N/A</definedName>
    <definedName name="Graf_15_50_21">#N/A</definedName>
    <definedName name="Graf_15_50_3">#N/A</definedName>
    <definedName name="Graf_16">#N/A</definedName>
    <definedName name="Graf_16_1">#N/A</definedName>
    <definedName name="Graf_16_18">#N/A</definedName>
    <definedName name="Graf_16_19">#N/A</definedName>
    <definedName name="Graf_16_20">#N/A</definedName>
    <definedName name="Graf_16_21">#N/A</definedName>
    <definedName name="Graf_16_3">#N/A</definedName>
    <definedName name="Graf_16_50">#N/A</definedName>
    <definedName name="Graf_16_50_18">#N/A</definedName>
    <definedName name="Graf_16_50_19">#N/A</definedName>
    <definedName name="Graf_16_50_20">#N/A</definedName>
    <definedName name="Graf_16_50_21">#N/A</definedName>
    <definedName name="Graf_16_50_3">#N/A</definedName>
    <definedName name="Graf_18">#N/A</definedName>
    <definedName name="Graf_18_1">#N/A</definedName>
    <definedName name="Graf_18_18">#N/A</definedName>
    <definedName name="Graf_18_19">#N/A</definedName>
    <definedName name="Graf_18_20">#N/A</definedName>
    <definedName name="Graf_18_21">#N/A</definedName>
    <definedName name="Graf_18_3">#N/A</definedName>
    <definedName name="Graf_18_50">#N/A</definedName>
    <definedName name="Graf_18_50_18">#N/A</definedName>
    <definedName name="Graf_18_50_19">#N/A</definedName>
    <definedName name="Graf_18_50_20">#N/A</definedName>
    <definedName name="Graf_18_50_21">#N/A</definedName>
    <definedName name="Graf_18_50_3">#N/A</definedName>
    <definedName name="Graf_19">#N/A</definedName>
    <definedName name="Graf_19_1">#N/A</definedName>
    <definedName name="Graf_19_18">#N/A</definedName>
    <definedName name="Graf_19_19">#N/A</definedName>
    <definedName name="Graf_19_20">#N/A</definedName>
    <definedName name="Graf_19_21">#N/A</definedName>
    <definedName name="Graf_19_3">#N/A</definedName>
    <definedName name="Graf_19_50">#N/A</definedName>
    <definedName name="Graf_19_50_18">#N/A</definedName>
    <definedName name="Graf_19_50_19">#N/A</definedName>
    <definedName name="Graf_19_50_20">#N/A</definedName>
    <definedName name="Graf_19_50_21">#N/A</definedName>
    <definedName name="Graf_19_50_3">#N/A</definedName>
    <definedName name="Graf_20">#N/A</definedName>
    <definedName name="Graf_20_1">#N/A</definedName>
    <definedName name="Graf_20_18">#N/A</definedName>
    <definedName name="Graf_20_19">#N/A</definedName>
    <definedName name="Graf_20_20">#N/A</definedName>
    <definedName name="Graf_20_21">#N/A</definedName>
    <definedName name="Graf_20_3">#N/A</definedName>
    <definedName name="Graf_20_50">#N/A</definedName>
    <definedName name="Graf_20_50_18">#N/A</definedName>
    <definedName name="Graf_20_50_19">#N/A</definedName>
    <definedName name="Graf_20_50_20">#N/A</definedName>
    <definedName name="Graf_20_50_21">#N/A</definedName>
    <definedName name="Graf_20_50_3">#N/A</definedName>
    <definedName name="Graf_21">#N/A</definedName>
    <definedName name="Graf_21_1">#N/A</definedName>
    <definedName name="Graf_21_18">#N/A</definedName>
    <definedName name="Graf_21_19">#N/A</definedName>
    <definedName name="Graf_21_20">#N/A</definedName>
    <definedName name="Graf_21_21">#N/A</definedName>
    <definedName name="Graf_21_3">#N/A</definedName>
    <definedName name="Graf_21_50">#N/A</definedName>
    <definedName name="Graf_21_50_18">#N/A</definedName>
    <definedName name="Graf_21_50_19">#N/A</definedName>
    <definedName name="Graf_21_50_20">#N/A</definedName>
    <definedName name="Graf_21_50_21">#N/A</definedName>
    <definedName name="Graf_21_50_3">#N/A</definedName>
    <definedName name="Graf_22">#N/A</definedName>
    <definedName name="Graf_22_18">#N/A</definedName>
    <definedName name="Graf_22_19">#N/A</definedName>
    <definedName name="Graf_22_20">#N/A</definedName>
    <definedName name="Graf_22_21">#N/A</definedName>
    <definedName name="Graf_22_3">#N/A</definedName>
    <definedName name="Graf_22_50">#N/A</definedName>
    <definedName name="Graf_22_50_18">#N/A</definedName>
    <definedName name="Graf_22_50_19">#N/A</definedName>
    <definedName name="Graf_22_50_20">#N/A</definedName>
    <definedName name="Graf_22_50_21">#N/A</definedName>
    <definedName name="Graf_22_50_3">#N/A</definedName>
    <definedName name="Graf_23">#N/A</definedName>
    <definedName name="Graf_23_18">#N/A</definedName>
    <definedName name="Graf_23_19">#N/A</definedName>
    <definedName name="Graf_23_20">#N/A</definedName>
    <definedName name="Graf_23_21">#N/A</definedName>
    <definedName name="Graf_23_3">#N/A</definedName>
    <definedName name="Graf_23_50">#N/A</definedName>
    <definedName name="Graf_23_50_18">#N/A</definedName>
    <definedName name="Graf_23_50_19">#N/A</definedName>
    <definedName name="Graf_23_50_20">#N/A</definedName>
    <definedName name="Graf_23_50_21">#N/A</definedName>
    <definedName name="Graf_23_50_3">#N/A</definedName>
    <definedName name="Graf_24">#N/A</definedName>
    <definedName name="Graf_24_18">#N/A</definedName>
    <definedName name="Graf_24_19">#N/A</definedName>
    <definedName name="Graf_24_20">#N/A</definedName>
    <definedName name="Graf_24_21">#N/A</definedName>
    <definedName name="Graf_24_3">#N/A</definedName>
    <definedName name="Graf_24_50">#N/A</definedName>
    <definedName name="Graf_24_50_18">#N/A</definedName>
    <definedName name="Graf_24_50_19">#N/A</definedName>
    <definedName name="Graf_24_50_20">#N/A</definedName>
    <definedName name="Graf_24_50_21">#N/A</definedName>
    <definedName name="Graf_24_50_3">#N/A</definedName>
    <definedName name="Graf_3">#N/A</definedName>
    <definedName name="Graf_3_18">#N/A</definedName>
    <definedName name="Graf_3_19">#N/A</definedName>
    <definedName name="Graf_3_20">#N/A</definedName>
    <definedName name="Graf_3_21">#N/A</definedName>
    <definedName name="Graf_3_3">#N/A</definedName>
    <definedName name="Graf_3_50">#N/A</definedName>
    <definedName name="Graf_3_50_18">#N/A</definedName>
    <definedName name="Graf_3_50_19">#N/A</definedName>
    <definedName name="Graf_3_50_20">#N/A</definedName>
    <definedName name="Graf_3_50_21">#N/A</definedName>
    <definedName name="Graf_3_50_3">#N/A</definedName>
    <definedName name="Graf_38">#N/A</definedName>
    <definedName name="Graf_39">#N/A</definedName>
    <definedName name="Graf_39_18">#N/A</definedName>
    <definedName name="Graf_39_19">#N/A</definedName>
    <definedName name="Graf_39_20">#N/A</definedName>
    <definedName name="Graf_39_21">#N/A</definedName>
    <definedName name="Graf_39_3">#N/A</definedName>
    <definedName name="Graf_39_50">#N/A</definedName>
    <definedName name="Graf_39_50_18">#N/A</definedName>
    <definedName name="Graf_39_50_19">#N/A</definedName>
    <definedName name="Graf_39_50_20">#N/A</definedName>
    <definedName name="Graf_39_50_21">#N/A</definedName>
    <definedName name="Graf_39_50_3">#N/A</definedName>
    <definedName name="Graf_40">#N/A</definedName>
    <definedName name="Graf_41">#N/A</definedName>
    <definedName name="Graf_41_18">#N/A</definedName>
    <definedName name="Graf_41_19">#N/A</definedName>
    <definedName name="Graf_41_20">#N/A</definedName>
    <definedName name="Graf_41_21">#N/A</definedName>
    <definedName name="Graf_41_3">#N/A</definedName>
    <definedName name="Graf_41_50">#N/A</definedName>
    <definedName name="Graf_41_50_18">#N/A</definedName>
    <definedName name="Graf_41_50_19">#N/A</definedName>
    <definedName name="Graf_41_50_20">#N/A</definedName>
    <definedName name="Graf_41_50_21">#N/A</definedName>
    <definedName name="Graf_41_50_3">#N/A</definedName>
    <definedName name="Graf_42">#N/A</definedName>
    <definedName name="Graf_50">#N/A</definedName>
    <definedName name="Graf_50_18">#N/A</definedName>
    <definedName name="Graf_50_19">#N/A</definedName>
    <definedName name="Graf_50_20">#N/A</definedName>
    <definedName name="Graf_50_21">#N/A</definedName>
    <definedName name="Graf_50_3">#N/A</definedName>
    <definedName name="graf1">#N/A</definedName>
    <definedName name="graf1_1">#N/A</definedName>
    <definedName name="graf1_1_18">#N/A</definedName>
    <definedName name="graf1_1_19">#N/A</definedName>
    <definedName name="graf1_1_20">#N/A</definedName>
    <definedName name="graf1_1_21">#N/A</definedName>
    <definedName name="graf1_1_3">#N/A</definedName>
    <definedName name="graf1_11">#N/A</definedName>
    <definedName name="graf1_11_1">#N/A</definedName>
    <definedName name="graf1_11_18">#N/A</definedName>
    <definedName name="graf1_11_19">#N/A</definedName>
    <definedName name="graf1_11_20">#N/A</definedName>
    <definedName name="graf1_11_21">#N/A</definedName>
    <definedName name="graf1_11_3">#N/A</definedName>
    <definedName name="graf1_11_50">#N/A</definedName>
    <definedName name="graf1_11_50_18">#N/A</definedName>
    <definedName name="graf1_11_50_19">#N/A</definedName>
    <definedName name="graf1_11_50_20">#N/A</definedName>
    <definedName name="graf1_11_50_21">#N/A</definedName>
    <definedName name="graf1_11_50_3">#N/A</definedName>
    <definedName name="graf1_12">#N/A</definedName>
    <definedName name="graf1_12_1">#N/A</definedName>
    <definedName name="graf1_12_18">#N/A</definedName>
    <definedName name="graf1_12_19">#N/A</definedName>
    <definedName name="graf1_12_20">#N/A</definedName>
    <definedName name="graf1_12_21">#N/A</definedName>
    <definedName name="graf1_12_3">#N/A</definedName>
    <definedName name="graf1_12_50">#N/A</definedName>
    <definedName name="graf1_12_50_18">#N/A</definedName>
    <definedName name="graf1_12_50_19">#N/A</definedName>
    <definedName name="graf1_12_50_20">#N/A</definedName>
    <definedName name="graf1_12_50_21">#N/A</definedName>
    <definedName name="graf1_12_50_3">#N/A</definedName>
    <definedName name="graf1_13">#N/A</definedName>
    <definedName name="graf1_13_18">#N/A</definedName>
    <definedName name="graf1_13_19">#N/A</definedName>
    <definedName name="graf1_13_20">#N/A</definedName>
    <definedName name="graf1_13_21">#N/A</definedName>
    <definedName name="graf1_13_3">#N/A</definedName>
    <definedName name="graf1_13_50">#N/A</definedName>
    <definedName name="graf1_13_50_18">#N/A</definedName>
    <definedName name="graf1_13_50_19">#N/A</definedName>
    <definedName name="graf1_13_50_20">#N/A</definedName>
    <definedName name="graf1_13_50_21">#N/A</definedName>
    <definedName name="graf1_13_50_3">#N/A</definedName>
    <definedName name="graf1_14">#N/A</definedName>
    <definedName name="graf1_14_18">#N/A</definedName>
    <definedName name="graf1_14_19">#N/A</definedName>
    <definedName name="graf1_14_20">#N/A</definedName>
    <definedName name="graf1_14_21">#N/A</definedName>
    <definedName name="graf1_14_3">#N/A</definedName>
    <definedName name="graf1_14_50">#N/A</definedName>
    <definedName name="graf1_14_50_18">#N/A</definedName>
    <definedName name="graf1_14_50_19">#N/A</definedName>
    <definedName name="graf1_14_50_20">#N/A</definedName>
    <definedName name="graf1_14_50_21">#N/A</definedName>
    <definedName name="graf1_14_50_3">#N/A</definedName>
    <definedName name="graf1_15">#N/A</definedName>
    <definedName name="graf1_15_18">#N/A</definedName>
    <definedName name="graf1_15_19">#N/A</definedName>
    <definedName name="graf1_15_20">#N/A</definedName>
    <definedName name="graf1_15_21">#N/A</definedName>
    <definedName name="graf1_15_3">#N/A</definedName>
    <definedName name="graf1_15_50">#N/A</definedName>
    <definedName name="graf1_15_50_18">#N/A</definedName>
    <definedName name="graf1_15_50_19">#N/A</definedName>
    <definedName name="graf1_15_50_20">#N/A</definedName>
    <definedName name="graf1_15_50_21">#N/A</definedName>
    <definedName name="graf1_15_50_3">#N/A</definedName>
    <definedName name="graf1_16">#N/A</definedName>
    <definedName name="graf1_16_1">#N/A</definedName>
    <definedName name="graf1_16_18">#N/A</definedName>
    <definedName name="graf1_16_19">#N/A</definedName>
    <definedName name="graf1_16_20">#N/A</definedName>
    <definedName name="graf1_16_21">#N/A</definedName>
    <definedName name="graf1_16_3">#N/A</definedName>
    <definedName name="graf1_16_50">#N/A</definedName>
    <definedName name="graf1_16_50_18">#N/A</definedName>
    <definedName name="graf1_16_50_19">#N/A</definedName>
    <definedName name="graf1_16_50_20">#N/A</definedName>
    <definedName name="graf1_16_50_21">#N/A</definedName>
    <definedName name="graf1_16_50_3">#N/A</definedName>
    <definedName name="graf1_18">#N/A</definedName>
    <definedName name="graf1_18_1">#N/A</definedName>
    <definedName name="graf1_18_18">#N/A</definedName>
    <definedName name="graf1_18_19">#N/A</definedName>
    <definedName name="graf1_18_20">#N/A</definedName>
    <definedName name="graf1_18_21">#N/A</definedName>
    <definedName name="graf1_18_3">#N/A</definedName>
    <definedName name="graf1_18_50">#N/A</definedName>
    <definedName name="graf1_18_50_18">#N/A</definedName>
    <definedName name="graf1_18_50_19">#N/A</definedName>
    <definedName name="graf1_18_50_20">#N/A</definedName>
    <definedName name="graf1_18_50_21">#N/A</definedName>
    <definedName name="graf1_18_50_3">#N/A</definedName>
    <definedName name="graf1_19">#N/A</definedName>
    <definedName name="graf1_19_1">#N/A</definedName>
    <definedName name="graf1_19_18">#N/A</definedName>
    <definedName name="graf1_19_19">#N/A</definedName>
    <definedName name="graf1_19_20">#N/A</definedName>
    <definedName name="graf1_19_21">#N/A</definedName>
    <definedName name="graf1_19_3">#N/A</definedName>
    <definedName name="graf1_19_50">#N/A</definedName>
    <definedName name="graf1_19_50_18">#N/A</definedName>
    <definedName name="graf1_19_50_19">#N/A</definedName>
    <definedName name="graf1_19_50_20">#N/A</definedName>
    <definedName name="graf1_19_50_21">#N/A</definedName>
    <definedName name="graf1_19_50_3">#N/A</definedName>
    <definedName name="graf1_20">#N/A</definedName>
    <definedName name="graf1_20_1">#N/A</definedName>
    <definedName name="graf1_20_18">#N/A</definedName>
    <definedName name="graf1_20_19">#N/A</definedName>
    <definedName name="graf1_20_20">#N/A</definedName>
    <definedName name="graf1_20_21">#N/A</definedName>
    <definedName name="graf1_20_3">#N/A</definedName>
    <definedName name="graf1_20_50">#N/A</definedName>
    <definedName name="graf1_20_50_18">#N/A</definedName>
    <definedName name="graf1_20_50_19">#N/A</definedName>
    <definedName name="graf1_20_50_20">#N/A</definedName>
    <definedName name="graf1_20_50_21">#N/A</definedName>
    <definedName name="graf1_20_50_3">#N/A</definedName>
    <definedName name="graf1_21">#N/A</definedName>
    <definedName name="graf1_21_1">#N/A</definedName>
    <definedName name="graf1_21_18">#N/A</definedName>
    <definedName name="graf1_21_19">#N/A</definedName>
    <definedName name="graf1_21_20">#N/A</definedName>
    <definedName name="graf1_21_21">#N/A</definedName>
    <definedName name="graf1_21_3">#N/A</definedName>
    <definedName name="graf1_21_50">#N/A</definedName>
    <definedName name="graf1_21_50_18">#N/A</definedName>
    <definedName name="graf1_21_50_19">#N/A</definedName>
    <definedName name="graf1_21_50_20">#N/A</definedName>
    <definedName name="graf1_21_50_21">#N/A</definedName>
    <definedName name="graf1_21_50_3">#N/A</definedName>
    <definedName name="graf1_22">#N/A</definedName>
    <definedName name="graf1_22_18">#N/A</definedName>
    <definedName name="graf1_22_19">#N/A</definedName>
    <definedName name="graf1_22_20">#N/A</definedName>
    <definedName name="graf1_22_21">#N/A</definedName>
    <definedName name="graf1_22_3">#N/A</definedName>
    <definedName name="graf1_22_50">#N/A</definedName>
    <definedName name="graf1_22_50_18">#N/A</definedName>
    <definedName name="graf1_22_50_19">#N/A</definedName>
    <definedName name="graf1_22_50_20">#N/A</definedName>
    <definedName name="graf1_22_50_21">#N/A</definedName>
    <definedName name="graf1_22_50_3">#N/A</definedName>
    <definedName name="graf1_23">#N/A</definedName>
    <definedName name="graf1_23_18">#N/A</definedName>
    <definedName name="graf1_23_19">#N/A</definedName>
    <definedName name="graf1_23_20">#N/A</definedName>
    <definedName name="graf1_23_21">#N/A</definedName>
    <definedName name="graf1_23_3">#N/A</definedName>
    <definedName name="graf1_23_50">#N/A</definedName>
    <definedName name="graf1_23_50_18">#N/A</definedName>
    <definedName name="graf1_23_50_19">#N/A</definedName>
    <definedName name="graf1_23_50_20">#N/A</definedName>
    <definedName name="graf1_23_50_21">#N/A</definedName>
    <definedName name="graf1_23_50_3">#N/A</definedName>
    <definedName name="graf1_24">#N/A</definedName>
    <definedName name="graf1_24_18">#N/A</definedName>
    <definedName name="graf1_24_19">#N/A</definedName>
    <definedName name="graf1_24_20">#N/A</definedName>
    <definedName name="graf1_24_21">#N/A</definedName>
    <definedName name="graf1_24_3">#N/A</definedName>
    <definedName name="graf1_24_50">#N/A</definedName>
    <definedName name="graf1_24_50_18">#N/A</definedName>
    <definedName name="graf1_24_50_19">#N/A</definedName>
    <definedName name="graf1_24_50_20">#N/A</definedName>
    <definedName name="graf1_24_50_21">#N/A</definedName>
    <definedName name="graf1_24_50_3">#N/A</definedName>
    <definedName name="graf1_3">#N/A</definedName>
    <definedName name="graf1_3_18">#N/A</definedName>
    <definedName name="graf1_3_19">#N/A</definedName>
    <definedName name="graf1_3_20">#N/A</definedName>
    <definedName name="graf1_3_21">#N/A</definedName>
    <definedName name="graf1_3_3">#N/A</definedName>
    <definedName name="graf1_3_50">#N/A</definedName>
    <definedName name="graf1_3_50_18">#N/A</definedName>
    <definedName name="graf1_3_50_19">#N/A</definedName>
    <definedName name="graf1_3_50_20">#N/A</definedName>
    <definedName name="graf1_3_50_21">#N/A</definedName>
    <definedName name="graf1_3_50_3">#N/A</definedName>
    <definedName name="graf1_38">#N/A</definedName>
    <definedName name="graf1_39">#N/A</definedName>
    <definedName name="graf1_39_18">#N/A</definedName>
    <definedName name="graf1_39_19">#N/A</definedName>
    <definedName name="graf1_39_20">#N/A</definedName>
    <definedName name="graf1_39_21">#N/A</definedName>
    <definedName name="graf1_39_3">#N/A</definedName>
    <definedName name="graf1_39_50">#N/A</definedName>
    <definedName name="graf1_39_50_18">#N/A</definedName>
    <definedName name="graf1_39_50_19">#N/A</definedName>
    <definedName name="graf1_39_50_20">#N/A</definedName>
    <definedName name="graf1_39_50_21">#N/A</definedName>
    <definedName name="graf1_39_50_3">#N/A</definedName>
    <definedName name="graf1_40">#N/A</definedName>
    <definedName name="graf1_41">#N/A</definedName>
    <definedName name="graf1_41_18">#N/A</definedName>
    <definedName name="graf1_41_19">#N/A</definedName>
    <definedName name="graf1_41_20">#N/A</definedName>
    <definedName name="graf1_41_21">#N/A</definedName>
    <definedName name="graf1_41_3">#N/A</definedName>
    <definedName name="graf1_41_50">#N/A</definedName>
    <definedName name="graf1_41_50_18">#N/A</definedName>
    <definedName name="graf1_41_50_19">#N/A</definedName>
    <definedName name="graf1_41_50_20">#N/A</definedName>
    <definedName name="graf1_41_50_21">#N/A</definedName>
    <definedName name="graf1_41_50_3">#N/A</definedName>
    <definedName name="graf1_42">#N/A</definedName>
    <definedName name="graf1_50">#N/A</definedName>
    <definedName name="graf1_50_18">#N/A</definedName>
    <definedName name="graf1_50_19">#N/A</definedName>
    <definedName name="graf1_50_20">#N/A</definedName>
    <definedName name="graf1_50_21">#N/A</definedName>
    <definedName name="graf1_50_3">#N/A</definedName>
    <definedName name="grap" hidden="1">#REF!</definedName>
    <definedName name="graphes1" hidden="1">{"résultats",#N/A,FALSE,"résultats SFS";"indicateurs",#N/A,FALSE,"résultats SFS";"commentaires",#N/A,FALSE,"commentaires SFS";"graphiques",#N/A,FALSE,"graphiques SFS"}</definedName>
    <definedName name="graphes1_2" hidden="1">{"résultats",#N/A,FALSE,"résultats SFS";"indicateurs",#N/A,FALSE,"résultats SFS";"commentaires",#N/A,FALSE,"commentaires SFS";"graphiques",#N/A,FALSE,"graphiques SFS"}</definedName>
    <definedName name="graphes1_3" hidden="1">{"résultats",#N/A,FALSE,"résultats SFS";"indicateurs",#N/A,FALSE,"résultats SFS";"commentaires",#N/A,FALSE,"commentaires SFS";"graphiques",#N/A,FALSE,"graphiques SFS"}</definedName>
    <definedName name="graphes1_4" hidden="1">{"résultats",#N/A,FALSE,"résultats SFS";"indicateurs",#N/A,FALSE,"résultats SFS";"commentaires",#N/A,FALSE,"commentaires SFS";"graphiques",#N/A,FALSE,"graphiques SFS"}</definedName>
    <definedName name="graphes1_5" hidden="1">{"résultats",#N/A,FALSE,"résultats SFS";"indicateurs",#N/A,FALSE,"résultats SFS";"commentaires",#N/A,FALSE,"commentaires SFS";"graphiques",#N/A,FALSE,"graphiques SFS"}</definedName>
    <definedName name="Greenery___Landscaping">#REF!</definedName>
    <definedName name="GROSS_DIVID" hidden="1">"GROSS_DIVID"</definedName>
    <definedName name="GROSS_MARGIN" hidden="1">"GROSS_MARGIN"</definedName>
    <definedName name="GROSS_PROFIT" hidden="1">"GROSS_PROFIT"</definedName>
    <definedName name="gross05">#REF!</definedName>
    <definedName name="gross05_1_3">NA()</definedName>
    <definedName name="gross05_12_3">NA()</definedName>
    <definedName name="gross05_13_3">NA()</definedName>
    <definedName name="gross05_14_3">NA()</definedName>
    <definedName name="gross05_15_3">NA()</definedName>
    <definedName name="gross05_18_1">NA()</definedName>
    <definedName name="gross05_19_1">NA()</definedName>
    <definedName name="gross05_20_1">NA()</definedName>
    <definedName name="gross05_21_1">NA()</definedName>
    <definedName name="gross05_22_3">NA()</definedName>
    <definedName name="gross05_23_3">NA()</definedName>
    <definedName name="gross05_24_3">NA()</definedName>
    <definedName name="gross05_3_3">NA()</definedName>
    <definedName name="gross05_38">NA()</definedName>
    <definedName name="gross05_40">NA()</definedName>
    <definedName name="GROUP" hidden="1">"aRingling"</definedName>
    <definedName name="Group2" hidden="1">{"LUSITANIA"}</definedName>
    <definedName name="gsg" hidden="1">#REF!</definedName>
    <definedName name="gtgtrg" hidden="1">#REF!</definedName>
    <definedName name="gthfhtyjtyjkytjytujtyrfu"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GTR" hidden="1">{#N/A,#N/A,TRUE,"GLOBAL";#N/A,#N/A,TRUE,"RUSTICOS";#N/A,#N/A,TRUE,"INMUEBLES"}</definedName>
    <definedName name="GUV">#REF!</definedName>
    <definedName name="h" hidden="1">#REF!</definedName>
    <definedName name="H.">#REF!</definedName>
    <definedName name="H._1_3">NA()</definedName>
    <definedName name="H._12_3">NA()</definedName>
    <definedName name="H._13_3">NA()</definedName>
    <definedName name="H._14_3">NA()</definedName>
    <definedName name="H._15_3">NA()</definedName>
    <definedName name="H._16_1">NA()</definedName>
    <definedName name="H._18_1">NA()</definedName>
    <definedName name="H._19_1">NA()</definedName>
    <definedName name="H._2_3">NA()</definedName>
    <definedName name="H._3_3">NA()</definedName>
    <definedName name="H._40_3">NA()</definedName>
    <definedName name="H._41_1">NA()</definedName>
    <definedName name="h_1_3">NA()</definedName>
    <definedName name="h_12_3">NA()</definedName>
    <definedName name="h_13_3">NA()</definedName>
    <definedName name="h_14_3">NA()</definedName>
    <definedName name="h_15_3">NA()</definedName>
    <definedName name="h_18_1">NA()</definedName>
    <definedName name="h_19_1">NA()</definedName>
    <definedName name="h_38">NA()</definedName>
    <definedName name="H7Y" hidden="1">{#N/A,#N/A,TRUE,"GLOBAL";#N/A,#N/A,TRUE,"RUSTICOS";#N/A,#N/A,TRUE,"INMUEBLES"}</definedName>
    <definedName name="H8H" hidden="1">{#N/A,#N/A,TRUE,"GLOBAL";#N/A,#N/A,TRUE,"RUSTICOS";#N/A,#N/A,TRUE,"INMUEBLES"}</definedName>
    <definedName name="haha" hidden="1">#REF!</definedName>
    <definedName name="hallo" localSheetId="6" hidden="1">{"Kontenverteilung",#N/A,FALSE,"H A Ü"}</definedName>
    <definedName name="hallo" localSheetId="4" hidden="1">{"Kontenverteilung",#N/A,FALSE,"H A Ü"}</definedName>
    <definedName name="hallo" localSheetId="5" hidden="1">{"Kontenverteilung",#N/A,FALSE,"H A Ü"}</definedName>
    <definedName name="hallo" hidden="1">{"Kontenverteilung",#N/A,FALSE,"H A Ü"}</definedName>
    <definedName name="has" hidden="1">#REF!</definedName>
    <definedName name="hd" hidden="1">{#N/A,#N/A,FALSE,"M1";#N/A,#N/A,FALSE,"K7";#N/A,#N/A,FALSE,"K6";#N/A,#N/A,FALSE,"K5";#N/A,#N/A,FALSE,"K4";#N/A,#N/A,FALSE,"K3";#N/A,#N/A,FALSE,"K2";#N/A,#N/A,FALSE,"K1"}</definedName>
    <definedName name="hdhdh" hidden="1">#REF!</definedName>
    <definedName name="Heating">#REF!</definedName>
    <definedName name="hello" hidden="1">{#N/A,#N/A,TRUE,"Pcm Budget 2002  Huf";#N/A,#N/A,TRUE,"Csepel";#N/A,#N/A,TRUE,"Gyor";#N/A,#N/A,TRUE,"Debrecen";#N/A,#N/A,TRUE,"Alba";#N/A,#N/A,TRUE,"Pecs";#N/A,#N/A,TRUE,"Szeged";#N/A,#N/A,TRUE,"Miskolc";#N/A,#N/A,TRUE,"Duna";#N/A,#N/A,TRUE,"Sopron";#N/A,#N/A,TRUE,"nyir";#N/A,#N/A,TRUE,"Kaniza";#N/A,#N/A,TRUE,"Kaposvar";#N/A,#N/A,TRUE,"Szolnok";#N/A,#N/A,TRUE,"Zala";#N/A,#N/A,TRUE,"Szombathely"}</definedName>
    <definedName name="hello_2" hidden="1">{#N/A,#N/A,TRUE,"Pcm Budget 2002  Huf";#N/A,#N/A,TRUE,"Csepel";#N/A,#N/A,TRUE,"Gyor";#N/A,#N/A,TRUE,"Debrecen";#N/A,#N/A,TRUE,"Alba";#N/A,#N/A,TRUE,"Pecs";#N/A,#N/A,TRUE,"Szeged";#N/A,#N/A,TRUE,"Miskolc";#N/A,#N/A,TRUE,"Duna";#N/A,#N/A,TRUE,"Sopron";#N/A,#N/A,TRUE,"nyir";#N/A,#N/A,TRUE,"Kaniza";#N/A,#N/A,TRUE,"Kaposvar";#N/A,#N/A,TRUE,"Szolnok";#N/A,#N/A,TRUE,"Zala";#N/A,#N/A,TRUE,"Szombathely"}</definedName>
    <definedName name="hello_3" hidden="1">{#N/A,#N/A,TRUE,"Pcm Budget 2002  Huf";#N/A,#N/A,TRUE,"Csepel";#N/A,#N/A,TRUE,"Gyor";#N/A,#N/A,TRUE,"Debrecen";#N/A,#N/A,TRUE,"Alba";#N/A,#N/A,TRUE,"Pecs";#N/A,#N/A,TRUE,"Szeged";#N/A,#N/A,TRUE,"Miskolc";#N/A,#N/A,TRUE,"Duna";#N/A,#N/A,TRUE,"Sopron";#N/A,#N/A,TRUE,"nyir";#N/A,#N/A,TRUE,"Kaniza";#N/A,#N/A,TRUE,"Kaposvar";#N/A,#N/A,TRUE,"Szolnok";#N/A,#N/A,TRUE,"Zala";#N/A,#N/A,TRUE,"Szombathely"}</definedName>
    <definedName name="hello_4" hidden="1">{#N/A,#N/A,TRUE,"Pcm Budget 2002  Huf";#N/A,#N/A,TRUE,"Csepel";#N/A,#N/A,TRUE,"Gyor";#N/A,#N/A,TRUE,"Debrecen";#N/A,#N/A,TRUE,"Alba";#N/A,#N/A,TRUE,"Pecs";#N/A,#N/A,TRUE,"Szeged";#N/A,#N/A,TRUE,"Miskolc";#N/A,#N/A,TRUE,"Duna";#N/A,#N/A,TRUE,"Sopron";#N/A,#N/A,TRUE,"nyir";#N/A,#N/A,TRUE,"Kaniza";#N/A,#N/A,TRUE,"Kaposvar";#N/A,#N/A,TRUE,"Szolnok";#N/A,#N/A,TRUE,"Zala";#N/A,#N/A,TRUE,"Szombathely"}</definedName>
    <definedName name="hello_5" hidden="1">{#N/A,#N/A,TRUE,"Pcm Budget 2002  Huf";#N/A,#N/A,TRUE,"Csepel";#N/A,#N/A,TRUE,"Gyor";#N/A,#N/A,TRUE,"Debrecen";#N/A,#N/A,TRUE,"Alba";#N/A,#N/A,TRUE,"Pecs";#N/A,#N/A,TRUE,"Szeged";#N/A,#N/A,TRUE,"Miskolc";#N/A,#N/A,TRUE,"Duna";#N/A,#N/A,TRUE,"Sopron";#N/A,#N/A,TRUE,"nyir";#N/A,#N/A,TRUE,"Kaniza";#N/A,#N/A,TRUE,"Kaposvar";#N/A,#N/A,TRUE,"Szolnok";#N/A,#N/A,TRUE,"Zala";#N/A,#N/A,TRUE,"Szombathely"}</definedName>
    <definedName name="hello0" hidden="1">{#N/A,#N/A,TRUE,"Pcm Budget 2002  Huf";#N/A,#N/A,TRUE,"Csepel";#N/A,#N/A,TRUE,"Gyor";#N/A,#N/A,TRUE,"Debrecen";#N/A,#N/A,TRUE,"Alba";#N/A,#N/A,TRUE,"Pecs";#N/A,#N/A,TRUE,"Szeged";#N/A,#N/A,TRUE,"Miskolc";#N/A,#N/A,TRUE,"Duna";#N/A,#N/A,TRUE,"Sopron";#N/A,#N/A,TRUE,"nyir";#N/A,#N/A,TRUE,"Kaniza";#N/A,#N/A,TRUE,"Kaposvar";#N/A,#N/A,TRUE,"Szolnok";#N/A,#N/A,TRUE,"Zala";#N/A,#N/A,TRUE,"Szombathely"}</definedName>
    <definedName name="hello0_2" hidden="1">{#N/A,#N/A,TRUE,"Pcm Budget 2002  Huf";#N/A,#N/A,TRUE,"Csepel";#N/A,#N/A,TRUE,"Gyor";#N/A,#N/A,TRUE,"Debrecen";#N/A,#N/A,TRUE,"Alba";#N/A,#N/A,TRUE,"Pecs";#N/A,#N/A,TRUE,"Szeged";#N/A,#N/A,TRUE,"Miskolc";#N/A,#N/A,TRUE,"Duna";#N/A,#N/A,TRUE,"Sopron";#N/A,#N/A,TRUE,"nyir";#N/A,#N/A,TRUE,"Kaniza";#N/A,#N/A,TRUE,"Kaposvar";#N/A,#N/A,TRUE,"Szolnok";#N/A,#N/A,TRUE,"Zala";#N/A,#N/A,TRUE,"Szombathely"}</definedName>
    <definedName name="hello0_3" hidden="1">{#N/A,#N/A,TRUE,"Pcm Budget 2002  Huf";#N/A,#N/A,TRUE,"Csepel";#N/A,#N/A,TRUE,"Gyor";#N/A,#N/A,TRUE,"Debrecen";#N/A,#N/A,TRUE,"Alba";#N/A,#N/A,TRUE,"Pecs";#N/A,#N/A,TRUE,"Szeged";#N/A,#N/A,TRUE,"Miskolc";#N/A,#N/A,TRUE,"Duna";#N/A,#N/A,TRUE,"Sopron";#N/A,#N/A,TRUE,"nyir";#N/A,#N/A,TRUE,"Kaniza";#N/A,#N/A,TRUE,"Kaposvar";#N/A,#N/A,TRUE,"Szolnok";#N/A,#N/A,TRUE,"Zala";#N/A,#N/A,TRUE,"Szombathely"}</definedName>
    <definedName name="hello0_4" hidden="1">{#N/A,#N/A,TRUE,"Pcm Budget 2002  Huf";#N/A,#N/A,TRUE,"Csepel";#N/A,#N/A,TRUE,"Gyor";#N/A,#N/A,TRUE,"Debrecen";#N/A,#N/A,TRUE,"Alba";#N/A,#N/A,TRUE,"Pecs";#N/A,#N/A,TRUE,"Szeged";#N/A,#N/A,TRUE,"Miskolc";#N/A,#N/A,TRUE,"Duna";#N/A,#N/A,TRUE,"Sopron";#N/A,#N/A,TRUE,"nyir";#N/A,#N/A,TRUE,"Kaniza";#N/A,#N/A,TRUE,"Kaposvar";#N/A,#N/A,TRUE,"Szolnok";#N/A,#N/A,TRUE,"Zala";#N/A,#N/A,TRUE,"Szombathely"}</definedName>
    <definedName name="hello0_5" hidden="1">{#N/A,#N/A,TRUE,"Pcm Budget 2002  Huf";#N/A,#N/A,TRUE,"Csepel";#N/A,#N/A,TRUE,"Gyor";#N/A,#N/A,TRUE,"Debrecen";#N/A,#N/A,TRUE,"Alba";#N/A,#N/A,TRUE,"Pecs";#N/A,#N/A,TRUE,"Szeged";#N/A,#N/A,TRUE,"Miskolc";#N/A,#N/A,TRUE,"Duna";#N/A,#N/A,TRUE,"Sopron";#N/A,#N/A,TRUE,"nyir";#N/A,#N/A,TRUE,"Kaniza";#N/A,#N/A,TRUE,"Kaposvar";#N/A,#N/A,TRUE,"Szolnok";#N/A,#N/A,TRUE,"Zala";#N/A,#N/A,TRUE,"Szombathely"}</definedName>
    <definedName name="hgcfjhcf" hidden="1">#REF!</definedName>
    <definedName name="hgfd" hidden="1">#REF!</definedName>
    <definedName name="hgfdsagfds" hidden="1">#REF!</definedName>
    <definedName name="hgggfvcdsasdfrews" hidden="1">#REF!</definedName>
    <definedName name="hgjhgb" hidden="1">#REF!</definedName>
    <definedName name="hgjkhg" hidden="1">#REF!</definedName>
    <definedName name="hhdd" hidden="1">#REF!</definedName>
    <definedName name="HHH" hidden="1">{"résultats",#N/A,FALSE,"résultats SFS";"indicateurs",#N/A,FALSE,"résultats SFS";"commentaires",#N/A,FALSE,"commentaires SFS";"graphiques",#N/A,FALSE,"graphiques SFS"}</definedName>
    <definedName name="hhhbv" hidden="1">#REF!</definedName>
    <definedName name="hhhh" hidden="1">#REF!</definedName>
    <definedName name="HHHHH" hidden="1">{#N/A,#N/A,TRUE,"Pcm Budget 2002  Huf";#N/A,#N/A,TRUE,"Csepel";#N/A,#N/A,TRUE,"Gyor";#N/A,#N/A,TRUE,"Debrecen";#N/A,#N/A,TRUE,"Alba";#N/A,#N/A,TRUE,"Pecs";#N/A,#N/A,TRUE,"Szeged";#N/A,#N/A,TRUE,"Miskolc";#N/A,#N/A,TRUE,"Duna";#N/A,#N/A,TRUE,"Sopron";#N/A,#N/A,TRUE,"nyir";#N/A,#N/A,TRUE,"Kaniza";#N/A,#N/A,TRUE,"Kaposvar";#N/A,#N/A,TRUE,"Szolnok";#N/A,#N/A,TRUE,"Zala";#N/A,#N/A,TRUE,"Szombathely"}</definedName>
    <definedName name="HHHHH_2" hidden="1">{#N/A,#N/A,TRUE,"Pcm Budget 2002  Huf";#N/A,#N/A,TRUE,"Csepel";#N/A,#N/A,TRUE,"Gyor";#N/A,#N/A,TRUE,"Debrecen";#N/A,#N/A,TRUE,"Alba";#N/A,#N/A,TRUE,"Pecs";#N/A,#N/A,TRUE,"Szeged";#N/A,#N/A,TRUE,"Miskolc";#N/A,#N/A,TRUE,"Duna";#N/A,#N/A,TRUE,"Sopron";#N/A,#N/A,TRUE,"nyir";#N/A,#N/A,TRUE,"Kaniza";#N/A,#N/A,TRUE,"Kaposvar";#N/A,#N/A,TRUE,"Szolnok";#N/A,#N/A,TRUE,"Zala";#N/A,#N/A,TRUE,"Szombathely"}</definedName>
    <definedName name="HHHHH_3" hidden="1">{#N/A,#N/A,TRUE,"Pcm Budget 2002  Huf";#N/A,#N/A,TRUE,"Csepel";#N/A,#N/A,TRUE,"Gyor";#N/A,#N/A,TRUE,"Debrecen";#N/A,#N/A,TRUE,"Alba";#N/A,#N/A,TRUE,"Pecs";#N/A,#N/A,TRUE,"Szeged";#N/A,#N/A,TRUE,"Miskolc";#N/A,#N/A,TRUE,"Duna";#N/A,#N/A,TRUE,"Sopron";#N/A,#N/A,TRUE,"nyir";#N/A,#N/A,TRUE,"Kaniza";#N/A,#N/A,TRUE,"Kaposvar";#N/A,#N/A,TRUE,"Szolnok";#N/A,#N/A,TRUE,"Zala";#N/A,#N/A,TRUE,"Szombathely"}</definedName>
    <definedName name="HHHHH_4" hidden="1">{#N/A,#N/A,TRUE,"Pcm Budget 2002  Huf";#N/A,#N/A,TRUE,"Csepel";#N/A,#N/A,TRUE,"Gyor";#N/A,#N/A,TRUE,"Debrecen";#N/A,#N/A,TRUE,"Alba";#N/A,#N/A,TRUE,"Pecs";#N/A,#N/A,TRUE,"Szeged";#N/A,#N/A,TRUE,"Miskolc";#N/A,#N/A,TRUE,"Duna";#N/A,#N/A,TRUE,"Sopron";#N/A,#N/A,TRUE,"nyir";#N/A,#N/A,TRUE,"Kaniza";#N/A,#N/A,TRUE,"Kaposvar";#N/A,#N/A,TRUE,"Szolnok";#N/A,#N/A,TRUE,"Zala";#N/A,#N/A,TRUE,"Szombathely"}</definedName>
    <definedName name="HHHHH_5" hidden="1">{#N/A,#N/A,TRUE,"Pcm Budget 2002  Huf";#N/A,#N/A,TRUE,"Csepel";#N/A,#N/A,TRUE,"Gyor";#N/A,#N/A,TRUE,"Debrecen";#N/A,#N/A,TRUE,"Alba";#N/A,#N/A,TRUE,"Pecs";#N/A,#N/A,TRUE,"Szeged";#N/A,#N/A,TRUE,"Miskolc";#N/A,#N/A,TRUE,"Duna";#N/A,#N/A,TRUE,"Sopron";#N/A,#N/A,TRUE,"nyir";#N/A,#N/A,TRUE,"Kaniza";#N/A,#N/A,TRUE,"Kaposvar";#N/A,#N/A,TRUE,"Szolnok";#N/A,#N/A,TRUE,"Zala";#N/A,#N/A,TRUE,"Szombathely"}</definedName>
    <definedName name="hhhhhhhhhhhhhh" hidden="1">#REF!</definedName>
    <definedName name="hhjhh" localSheetId="6" hidden="1">{#N/A,#N/A,FALSE,"property";#N/A,#N/A,FALSE,"tenants";#N/A,#N/A,FALSE,"capital";#N/A,#N/A,FALSE,"summary"}</definedName>
    <definedName name="hhjhh" localSheetId="4" hidden="1">{#N/A,#N/A,FALSE,"property";#N/A,#N/A,FALSE,"tenants";#N/A,#N/A,FALSE,"capital";#N/A,#N/A,FALSE,"summary"}</definedName>
    <definedName name="hhjhh" localSheetId="5" hidden="1">{#N/A,#N/A,FALSE,"property";#N/A,#N/A,FALSE,"tenants";#N/A,#N/A,FALSE,"capital";#N/A,#N/A,FALSE,"summary"}</definedName>
    <definedName name="hhjhh" hidden="1">{#N/A,#N/A,FALSE,"property";#N/A,#N/A,FALSE,"tenants";#N/A,#N/A,FALSE,"capital";#N/A,#N/A,FALSE,"summary"}</definedName>
    <definedName name="HIGHPRICE" hidden="1">"HIGHPRICE"</definedName>
    <definedName name="hj" hidden="1">{"'Parte I (BPA)'!$A$1:$A$3"}</definedName>
    <definedName name="hjfjfjfjfjjhf" hidden="1">#REF!</definedName>
    <definedName name="hjftk" hidden="1">{"résultats",#N/A,FALSE,"résultats SFS";"indicateurs",#N/A,FALSE,"résultats SFS";"commentaires",#N/A,FALSE,"commentaires SFS";"graphiques",#N/A,FALSE,"graphiques SFS"}</definedName>
    <definedName name="hjgkk">#N/A</definedName>
    <definedName name="HJK" hidden="1">{#N/A,#N/A,TRUE,"GLOBAL";#N/A,#N/A,TRUE,"RUSTICOS";#N/A,#N/A,TRUE,"INMUEBLES"}</definedName>
    <definedName name="HKLHHLJKK"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HKLHHLJKK"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HKLHHLJKK"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HKLHHLJKK"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hn.ExtDb" hidden="1">FALSE</definedName>
    <definedName name="hn.ModelType" hidden="1">"DEAL"</definedName>
    <definedName name="hn.ModelVersion" hidden="1">1</definedName>
    <definedName name="hn.NoUpload" hidden="1">0</definedName>
    <definedName name="hnhn" hidden="1">#REF!</definedName>
    <definedName name="hoboj">#N/A</definedName>
    <definedName name="hoboj_1">#N/A</definedName>
    <definedName name="hoboj_1_18">#N/A</definedName>
    <definedName name="hoboj_1_19">#N/A</definedName>
    <definedName name="hoboj_1_20">#N/A</definedName>
    <definedName name="hoboj_1_21">#N/A</definedName>
    <definedName name="hoboj_1_3">#N/A</definedName>
    <definedName name="hoboj_11">#N/A</definedName>
    <definedName name="hoboj_11_1">#N/A</definedName>
    <definedName name="hoboj_11_18">#N/A</definedName>
    <definedName name="hoboj_11_19">#N/A</definedName>
    <definedName name="hoboj_11_20">#N/A</definedName>
    <definedName name="hoboj_11_21">#N/A</definedName>
    <definedName name="hoboj_11_3">#N/A</definedName>
    <definedName name="hoboj_11_50">#N/A</definedName>
    <definedName name="hoboj_11_50_18">#N/A</definedName>
    <definedName name="hoboj_11_50_19">#N/A</definedName>
    <definedName name="hoboj_11_50_20">#N/A</definedName>
    <definedName name="hoboj_11_50_21">#N/A</definedName>
    <definedName name="hoboj_11_50_3">#N/A</definedName>
    <definedName name="hoboj_12">#N/A</definedName>
    <definedName name="hoboj_12_1">#N/A</definedName>
    <definedName name="hoboj_12_18">#N/A</definedName>
    <definedName name="hoboj_12_19">#N/A</definedName>
    <definedName name="hoboj_12_20">#N/A</definedName>
    <definedName name="hoboj_12_21">#N/A</definedName>
    <definedName name="hoboj_12_3">#N/A</definedName>
    <definedName name="hoboj_12_50">#N/A</definedName>
    <definedName name="hoboj_12_50_18">#N/A</definedName>
    <definedName name="hoboj_12_50_19">#N/A</definedName>
    <definedName name="hoboj_12_50_20">#N/A</definedName>
    <definedName name="hoboj_12_50_21">#N/A</definedName>
    <definedName name="hoboj_12_50_3">#N/A</definedName>
    <definedName name="hoboj_13">#N/A</definedName>
    <definedName name="hoboj_13_18">#N/A</definedName>
    <definedName name="hoboj_13_19">#N/A</definedName>
    <definedName name="hoboj_13_20">#N/A</definedName>
    <definedName name="hoboj_13_21">#N/A</definedName>
    <definedName name="hoboj_13_3">#N/A</definedName>
    <definedName name="hoboj_13_50">#N/A</definedName>
    <definedName name="hoboj_13_50_18">#N/A</definedName>
    <definedName name="hoboj_13_50_19">#N/A</definedName>
    <definedName name="hoboj_13_50_20">#N/A</definedName>
    <definedName name="hoboj_13_50_21">#N/A</definedName>
    <definedName name="hoboj_13_50_3">#N/A</definedName>
    <definedName name="hoboj_14">#N/A</definedName>
    <definedName name="hoboj_14_18">#N/A</definedName>
    <definedName name="hoboj_14_19">#N/A</definedName>
    <definedName name="hoboj_14_20">#N/A</definedName>
    <definedName name="hoboj_14_21">#N/A</definedName>
    <definedName name="hoboj_14_3">#N/A</definedName>
    <definedName name="hoboj_14_50">#N/A</definedName>
    <definedName name="hoboj_14_50_18">#N/A</definedName>
    <definedName name="hoboj_14_50_19">#N/A</definedName>
    <definedName name="hoboj_14_50_20">#N/A</definedName>
    <definedName name="hoboj_14_50_21">#N/A</definedName>
    <definedName name="hoboj_14_50_3">#N/A</definedName>
    <definedName name="hoboj_15">#N/A</definedName>
    <definedName name="hoboj_15_18">#N/A</definedName>
    <definedName name="hoboj_15_19">#N/A</definedName>
    <definedName name="hoboj_15_20">#N/A</definedName>
    <definedName name="hoboj_15_21">#N/A</definedName>
    <definedName name="hoboj_15_3">#N/A</definedName>
    <definedName name="hoboj_15_50">#N/A</definedName>
    <definedName name="hoboj_15_50_18">#N/A</definedName>
    <definedName name="hoboj_15_50_19">#N/A</definedName>
    <definedName name="hoboj_15_50_20">#N/A</definedName>
    <definedName name="hoboj_15_50_21">#N/A</definedName>
    <definedName name="hoboj_15_50_3">#N/A</definedName>
    <definedName name="hoboj_16">#N/A</definedName>
    <definedName name="hoboj_16_1">#N/A</definedName>
    <definedName name="hoboj_16_18">#N/A</definedName>
    <definedName name="hoboj_16_19">#N/A</definedName>
    <definedName name="hoboj_16_20">#N/A</definedName>
    <definedName name="hoboj_16_21">#N/A</definedName>
    <definedName name="hoboj_16_3">#N/A</definedName>
    <definedName name="hoboj_16_50">#N/A</definedName>
    <definedName name="hoboj_16_50_18">#N/A</definedName>
    <definedName name="hoboj_16_50_19">#N/A</definedName>
    <definedName name="hoboj_16_50_20">#N/A</definedName>
    <definedName name="hoboj_16_50_21">#N/A</definedName>
    <definedName name="hoboj_16_50_3">#N/A</definedName>
    <definedName name="hoboj_18">#N/A</definedName>
    <definedName name="hoboj_18_1">#N/A</definedName>
    <definedName name="hoboj_18_18">#N/A</definedName>
    <definedName name="hoboj_18_19">#N/A</definedName>
    <definedName name="hoboj_18_20">#N/A</definedName>
    <definedName name="hoboj_18_21">#N/A</definedName>
    <definedName name="hoboj_18_3">#N/A</definedName>
    <definedName name="hoboj_18_50">#N/A</definedName>
    <definedName name="hoboj_18_50_18">#N/A</definedName>
    <definedName name="hoboj_18_50_19">#N/A</definedName>
    <definedName name="hoboj_18_50_20">#N/A</definedName>
    <definedName name="hoboj_18_50_21">#N/A</definedName>
    <definedName name="hoboj_18_50_3">#N/A</definedName>
    <definedName name="hoboj_19">#N/A</definedName>
    <definedName name="hoboj_19_1">#N/A</definedName>
    <definedName name="hoboj_19_18">#N/A</definedName>
    <definedName name="hoboj_19_19">#N/A</definedName>
    <definedName name="hoboj_19_20">#N/A</definedName>
    <definedName name="hoboj_19_21">#N/A</definedName>
    <definedName name="hoboj_19_3">#N/A</definedName>
    <definedName name="hoboj_19_50">#N/A</definedName>
    <definedName name="hoboj_19_50_18">#N/A</definedName>
    <definedName name="hoboj_19_50_19">#N/A</definedName>
    <definedName name="hoboj_19_50_20">#N/A</definedName>
    <definedName name="hoboj_19_50_21">#N/A</definedName>
    <definedName name="hoboj_19_50_3">#N/A</definedName>
    <definedName name="hoboj_20">#N/A</definedName>
    <definedName name="hoboj_20_1">#N/A</definedName>
    <definedName name="hoboj_20_18">#N/A</definedName>
    <definedName name="hoboj_20_19">#N/A</definedName>
    <definedName name="hoboj_20_20">#N/A</definedName>
    <definedName name="hoboj_20_21">#N/A</definedName>
    <definedName name="hoboj_20_3">#N/A</definedName>
    <definedName name="hoboj_20_50">#N/A</definedName>
    <definedName name="hoboj_20_50_18">#N/A</definedName>
    <definedName name="hoboj_20_50_19">#N/A</definedName>
    <definedName name="hoboj_20_50_20">#N/A</definedName>
    <definedName name="hoboj_20_50_21">#N/A</definedName>
    <definedName name="hoboj_20_50_3">#N/A</definedName>
    <definedName name="hoboj_21">#N/A</definedName>
    <definedName name="hoboj_21_1">#N/A</definedName>
    <definedName name="hoboj_21_18">#N/A</definedName>
    <definedName name="hoboj_21_19">#N/A</definedName>
    <definedName name="hoboj_21_20">#N/A</definedName>
    <definedName name="hoboj_21_21">#N/A</definedName>
    <definedName name="hoboj_21_3">#N/A</definedName>
    <definedName name="hoboj_21_50">#N/A</definedName>
    <definedName name="hoboj_21_50_18">#N/A</definedName>
    <definedName name="hoboj_21_50_19">#N/A</definedName>
    <definedName name="hoboj_21_50_20">#N/A</definedName>
    <definedName name="hoboj_21_50_21">#N/A</definedName>
    <definedName name="hoboj_21_50_3">#N/A</definedName>
    <definedName name="hoboj_22">#N/A</definedName>
    <definedName name="hoboj_22_18">#N/A</definedName>
    <definedName name="hoboj_22_19">#N/A</definedName>
    <definedName name="hoboj_22_20">#N/A</definedName>
    <definedName name="hoboj_22_21">#N/A</definedName>
    <definedName name="hoboj_22_3">#N/A</definedName>
    <definedName name="hoboj_22_50">#N/A</definedName>
    <definedName name="hoboj_22_50_18">#N/A</definedName>
    <definedName name="hoboj_22_50_19">#N/A</definedName>
    <definedName name="hoboj_22_50_20">#N/A</definedName>
    <definedName name="hoboj_22_50_21">#N/A</definedName>
    <definedName name="hoboj_22_50_3">#N/A</definedName>
    <definedName name="hoboj_23">#N/A</definedName>
    <definedName name="hoboj_23_18">#N/A</definedName>
    <definedName name="hoboj_23_19">#N/A</definedName>
    <definedName name="hoboj_23_20">#N/A</definedName>
    <definedName name="hoboj_23_21">#N/A</definedName>
    <definedName name="hoboj_23_3">#N/A</definedName>
    <definedName name="hoboj_23_50">#N/A</definedName>
    <definedName name="hoboj_23_50_18">#N/A</definedName>
    <definedName name="hoboj_23_50_19">#N/A</definedName>
    <definedName name="hoboj_23_50_20">#N/A</definedName>
    <definedName name="hoboj_23_50_21">#N/A</definedName>
    <definedName name="hoboj_23_50_3">#N/A</definedName>
    <definedName name="hoboj_24">#N/A</definedName>
    <definedName name="hoboj_24_18">#N/A</definedName>
    <definedName name="hoboj_24_19">#N/A</definedName>
    <definedName name="hoboj_24_20">#N/A</definedName>
    <definedName name="hoboj_24_21">#N/A</definedName>
    <definedName name="hoboj_24_3">#N/A</definedName>
    <definedName name="hoboj_24_50">#N/A</definedName>
    <definedName name="hoboj_24_50_18">#N/A</definedName>
    <definedName name="hoboj_24_50_19">#N/A</definedName>
    <definedName name="hoboj_24_50_20">#N/A</definedName>
    <definedName name="hoboj_24_50_21">#N/A</definedName>
    <definedName name="hoboj_24_50_3">#N/A</definedName>
    <definedName name="hoboj_3">#N/A</definedName>
    <definedName name="hoboj_3_18">#N/A</definedName>
    <definedName name="hoboj_3_19">#N/A</definedName>
    <definedName name="hoboj_3_20">#N/A</definedName>
    <definedName name="hoboj_3_21">#N/A</definedName>
    <definedName name="hoboj_3_3">#N/A</definedName>
    <definedName name="hoboj_3_50">#N/A</definedName>
    <definedName name="hoboj_3_50_18">#N/A</definedName>
    <definedName name="hoboj_3_50_19">#N/A</definedName>
    <definedName name="hoboj_3_50_20">#N/A</definedName>
    <definedName name="hoboj_3_50_21">#N/A</definedName>
    <definedName name="hoboj_3_50_3">#N/A</definedName>
    <definedName name="hoboj_38">#N/A</definedName>
    <definedName name="hoboj_39">#N/A</definedName>
    <definedName name="hoboj_39_18">#N/A</definedName>
    <definedName name="hoboj_39_19">#N/A</definedName>
    <definedName name="hoboj_39_20">#N/A</definedName>
    <definedName name="hoboj_39_21">#N/A</definedName>
    <definedName name="hoboj_39_3">#N/A</definedName>
    <definedName name="hoboj_39_50">#N/A</definedName>
    <definedName name="hoboj_39_50_18">#N/A</definedName>
    <definedName name="hoboj_39_50_19">#N/A</definedName>
    <definedName name="hoboj_39_50_20">#N/A</definedName>
    <definedName name="hoboj_39_50_21">#N/A</definedName>
    <definedName name="hoboj_39_50_3">#N/A</definedName>
    <definedName name="hoboj_40">#N/A</definedName>
    <definedName name="hoboj_41">#N/A</definedName>
    <definedName name="hoboj_41_18">#N/A</definedName>
    <definedName name="hoboj_41_19">#N/A</definedName>
    <definedName name="hoboj_41_20">#N/A</definedName>
    <definedName name="hoboj_41_21">#N/A</definedName>
    <definedName name="hoboj_41_3">#N/A</definedName>
    <definedName name="hoboj_41_50">#N/A</definedName>
    <definedName name="hoboj_41_50_18">#N/A</definedName>
    <definedName name="hoboj_41_50_19">#N/A</definedName>
    <definedName name="hoboj_41_50_20">#N/A</definedName>
    <definedName name="hoboj_41_50_21">#N/A</definedName>
    <definedName name="hoboj_41_50_3">#N/A</definedName>
    <definedName name="hoboj_42">#N/A</definedName>
    <definedName name="hoboj_50">#N/A</definedName>
    <definedName name="hoboj_50_18">#N/A</definedName>
    <definedName name="hoboj_50_19">#N/A</definedName>
    <definedName name="hoboj_50_20">#N/A</definedName>
    <definedName name="hoboj_50_21">#N/A</definedName>
    <definedName name="hoboj_50_3">#N/A</definedName>
    <definedName name="Honorar" hidden="1">{#N/A,#N/A,FALSE,"Shopliste";#N/A,#N/A,FALSE,"Läden I";#N/A,#N/A,FALSE,"Läden II";#N/A,#N/A,FALSE,"Läden III";#N/A,#N/A,FALSE,"Büroflächen I";#N/A,#N/A,FALSE,"Büroflächen II";#N/A,#N/A,FALSE,"Büroflächen III";#N/A,#N/A,FALSE,"Nebenflächen I";#N/A,#N/A,FALSE,"Nebenflächen II";#N/A,#N/A,FALSE,"Nebenflächen III"}</definedName>
    <definedName name="Honrar_1" hidden="1">{#N/A,#N/A,FALSE,"Shopliste";#N/A,#N/A,FALSE,"Läden I";#N/A,#N/A,FALSE,"Läden II";#N/A,#N/A,FALSE,"Läden III";#N/A,#N/A,FALSE,"Büroflächen I";#N/A,#N/A,FALSE,"Büroflächen II";#N/A,#N/A,FALSE,"Büroflächen III";#N/A,#N/A,FALSE,"Nebenflächen I";#N/A,#N/A,FALSE,"Nebenflächen II";#N/A,#N/A,FALSE,"Nebenflächen III"}</definedName>
    <definedName name="hqhq" hidden="1">#REF!</definedName>
    <definedName name="html" hidden="1">{"'Parte I (BPA)'!$A$1:$A$3"}</definedName>
    <definedName name="HTML_CodePage" hidden="1">1252</definedName>
    <definedName name="HTML_Control" localSheetId="6" hidden="1">{"'Sheet1'!$A$1:$H$145"}</definedName>
    <definedName name="HTML_Control" localSheetId="4" hidden="1">{"'Sheet1'!$A$1:$H$145"}</definedName>
    <definedName name="HTML_Control" localSheetId="5" hidden="1">{"'Sheet1'!$A$1:$H$145"}</definedName>
    <definedName name="HTML_Control" hidden="1">{"'Sheet1'!$A$1:$H$145"}</definedName>
    <definedName name="HTML_Control_2" hidden="1">{"'Sheet1'!$A$1:$H$145"}</definedName>
    <definedName name="HTML_Control_3" hidden="1">{"'Sheet1'!$A$1:$H$145"}</definedName>
    <definedName name="HTML_Control_4" hidden="1">{"'Sheet1'!$A$1:$H$145"}</definedName>
    <definedName name="HTML_Control_5" hidden="1">{"'Sheet1'!$A$1:$H$145"}</definedName>
    <definedName name="HTML_Control2" localSheetId="6" hidden="1">{"'Private Investments-Debt Like'!$A$5:$D$26"}</definedName>
    <definedName name="HTML_Control2" localSheetId="4" hidden="1">{"'Private Investments-Debt Like'!$A$5:$D$26"}</definedName>
    <definedName name="HTML_Control2" localSheetId="5" hidden="1">{"'Private Investments-Debt Like'!$A$5:$D$26"}</definedName>
    <definedName name="HTML_Control2" hidden="1">{"'Private Investments-Debt Like'!$A$5:$D$26"}</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New" hidden="1">{"'Parte I (BPA)'!$A$1:$A$3"}</definedName>
    <definedName name="HTML_OBDlg2" hidden="1">TRUE</definedName>
    <definedName name="HTML_OBDlg4" hidden="1">TRUE</definedName>
    <definedName name="HTML_OS" hidden="1">1</definedName>
    <definedName name="HTML_PathFile" hidden="1">"\\UNBRIDLED\CEC-dev\FinAdm\Treasury\Accounting\Private Investments-Debt Like.htm"</definedName>
    <definedName name="HTML_PathFileMac" hidden="1">"Macintosh HD:HomePageStuff:New_Home_Page:datafile:ctryprem.html"</definedName>
    <definedName name="HTML_Title" hidden="1">"Country Risk Premiums"</definedName>
    <definedName name="htoihemothamo" hidden="1">{"graphes",#N/A,FALSE,"present"}</definedName>
    <definedName name="htrshntehneth" hidden="1">#N/A</definedName>
    <definedName name="HVAC_Maintenance">#REF!</definedName>
    <definedName name="hwhw" hidden="1">#REF!</definedName>
    <definedName name="CHANGES_WORK_CAP" hidden="1">"CHANGES_WORK_CAP"</definedName>
    <definedName name="i" hidden="1">#REF!</definedName>
    <definedName name="I.">#REF!</definedName>
    <definedName name="I._1_3">NA()</definedName>
    <definedName name="I._12_3">NA()</definedName>
    <definedName name="I._13_3">NA()</definedName>
    <definedName name="I._14_3">NA()</definedName>
    <definedName name="I._15_3">NA()</definedName>
    <definedName name="I._16_1">NA()</definedName>
    <definedName name="I._18_1">NA()</definedName>
    <definedName name="I._19_1">NA()</definedName>
    <definedName name="I._2_3">NA()</definedName>
    <definedName name="I._3_3">NA()</definedName>
    <definedName name="I._40_3">NA()</definedName>
    <definedName name="I._41_1">NA()</definedName>
    <definedName name="I8O" hidden="1">{#N/A,#N/A,TRUE,"GLOBAL";#N/A,#N/A,TRUE,"RUSTICOS";#N/A,#N/A,TRUE,"INMUEBLES"}</definedName>
    <definedName name="IBC_parking_20171004" localSheetId="25" hidden="1">Main.SAPF4Help()</definedName>
    <definedName name="IBC_parking_20171004" localSheetId="14" hidden="1">Main.SAPF4Help()</definedName>
    <definedName name="IBC_parking_20171004" hidden="1">Main.SAPF4Help()</definedName>
    <definedName name="ICoptions" localSheetId="6">{"Client Name or Project Name"}</definedName>
    <definedName name="ICoptions" localSheetId="4">{"Client Name or Project Name"}</definedName>
    <definedName name="ICoptions" localSheetId="5">{"Client Name or Project Name"}</definedName>
    <definedName name="ICoptions">{"Client Name or Project Name"}</definedName>
    <definedName name="igual">{"Client Name or Project Name"}</definedName>
    <definedName name="ii" localSheetId="6" hidden="1">{"Pressup",#N/A,TRUE,"Sheet1";"Resumo",#N/A,TRUE,"Cond";"Bal",#N/A,TRUE,"DR";"DR",#N/A,TRUE,"DR";"Anexos",#N/A,TRUE,"Anexo";"Tes1",#N/A,TRUE,"Proj";"Tes2",#N/A,TRUE,"Proj";"Tes3",#N/A,TRUE,"Proj";"Lojas",#N/A,TRUE,"Cond"}</definedName>
    <definedName name="ii" localSheetId="4" hidden="1">{"Pressup",#N/A,TRUE,"Sheet1";"Resumo",#N/A,TRUE,"Cond";"Bal",#N/A,TRUE,"DR";"DR",#N/A,TRUE,"DR";"Anexos",#N/A,TRUE,"Anexo";"Tes1",#N/A,TRUE,"Proj";"Tes2",#N/A,TRUE,"Proj";"Tes3",#N/A,TRUE,"Proj";"Lojas",#N/A,TRUE,"Cond"}</definedName>
    <definedName name="ii" localSheetId="5" hidden="1">{"Pressup",#N/A,TRUE,"Sheet1";"Resumo",#N/A,TRUE,"Cond";"Bal",#N/A,TRUE,"DR";"DR",#N/A,TRUE,"DR";"Anexos",#N/A,TRUE,"Anexo";"Tes1",#N/A,TRUE,"Proj";"Tes2",#N/A,TRUE,"Proj";"Tes3",#N/A,TRUE,"Proj";"Lojas",#N/A,TRUE,"Cond"}</definedName>
    <definedName name="ii" hidden="1">{"Pressup",#N/A,TRUE,"Sheet1";"Resumo",#N/A,TRUE,"Cond";"Bal",#N/A,TRUE,"DR";"DR",#N/A,TRUE,"DR";"Anexos",#N/A,TRUE,"Anexo";"Tes1",#N/A,TRUE,"Proj";"Tes2",#N/A,TRUE,"Proj";"Tes3",#N/A,TRUE,"Proj";"Lojas",#N/A,TRUE,"Cond"}</definedName>
    <definedName name="iii"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ii"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ii"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ii"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iii"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iii"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iii"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iii"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iiii" hidden="1">{#N/A,#N/A,TRUE,"Pcm Budget 2002  Huf";#N/A,#N/A,TRUE,"Csepel";#N/A,#N/A,TRUE,"Gyor";#N/A,#N/A,TRUE,"Debrecen";#N/A,#N/A,TRUE,"Alba";#N/A,#N/A,TRUE,"Pecs";#N/A,#N/A,TRUE,"Szeged";#N/A,#N/A,TRUE,"Miskolc";#N/A,#N/A,TRUE,"Duna";#N/A,#N/A,TRUE,"Sopron";#N/A,#N/A,TRUE,"nyir";#N/A,#N/A,TRUE,"Kaniza";#N/A,#N/A,TRUE,"Kaposvar";#N/A,#N/A,TRUE,"Szolnok";#N/A,#N/A,TRUE,"Zala";#N/A,#N/A,TRUE,"Szombathely"}</definedName>
    <definedName name="iiiiiiiiiiiiiiiiiiiii" hidden="1">#REF!</definedName>
    <definedName name="ijoij" hidden="1">#REF!</definedName>
    <definedName name="IJSS" hidden="1">{"résultats",#N/A,FALSE,"résultats SFS";"indicateurs",#N/A,FALSE,"résultats SFS";"commentaires",#N/A,FALSE,"commentaires SFS";"graphiques",#N/A,FALSE,"graphiques SFS"}</definedName>
    <definedName name="IL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IMOB_AmortizaçõesAcumuladas" hidden="1">#REF!</definedName>
    <definedName name="IMOB_AmortizaçõesExercício" hidden="1">#REF!</definedName>
    <definedName name="IMOB_ImobilizadoBruto" hidden="1">#REF!</definedName>
    <definedName name="IMOB_tppe" hidden="1">#REF!</definedName>
    <definedName name="IMOB_Transferências" hidden="1">#REF!</definedName>
    <definedName name="IMOBConta" hidden="1">#REF!</definedName>
    <definedName name="IMOBInvest_v" hidden="1">#REF!</definedName>
    <definedName name="IMOBTransf_v" hidden="1">#REF!</definedName>
    <definedName name="IMOBTransf_vduod" hidden="1">#REF!</definedName>
    <definedName name="Impostos" hidden="1">{#N/A,#N/A,FALSE,"UK";#N/A,#N/A,FALSE,"FR";#N/A,#N/A,FALSE,"SWE";#N/A,#N/A,FALSE,"BE";#N/A,#N/A,FALSE,"IT";#N/A,#N/A,FALSE,"SP";#N/A,#N/A,FALSE,"GE";#N/A,#N/A,FALSE,"PO";#N/A,#N/A,FALSE,"SWI";#N/A,#N/A,FALSE,"NON"}</definedName>
    <definedName name="impress" hidden="1">#N/A</definedName>
    <definedName name="IN">#REF!</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TAX" hidden="1">"INC_TAX"</definedName>
    <definedName name="INC_TAX_EXCL" hidden="1">"INC_TAX_EXCL"</definedName>
    <definedName name="Income" hidden="1">{#N/A,#N/A,FALSE,"Cover &amp; Contents ex USGAAP";#N/A,#N/A,FALSE,"Mgr";#N/A,#N/A,FALSE,"Audit ex USGAAP";#N/A,#N/A,FALSE,"Net Assets &amp; Ops &amp; #Units";#N/A,#N/A,FALSE,"NAV per unit";#N/A,#N/A,FALSE,"Cashflow &amp; RE";#N/A,#N/A,FALSE,"Notes 1-2";#N/A,#N/A,FALSE,"Notes 3-10";#N/A,#N/A,FALSE,"Notes 10-12";#N/A,#N/A,FALSE,"Notes 13-19";#N/A,#N/A,FALSE,"Notes 20-21";#N/A,#N/A,FALSE,"Note 22 Cos 1";#N/A,#N/A,FALSE,"Cos 2";#N/A,#N/A,FALSE,"App I";#N/A,#N/A,FALSE,"App II"}</definedName>
    <definedName name="index_2022">#REF!</definedName>
    <definedName name="Indexation_List">OFFSET(#REF!,0,0,COUNTA(OFFSET(#REF!,0,0,5000,1)),1)</definedName>
    <definedName name="INF">#REF!</definedName>
    <definedName name="inflation">#REF!</definedName>
    <definedName name="inflation_rate">#REF!</definedName>
    <definedName name="inflationrate">#REF!</definedName>
    <definedName name="inflationrate1">#REF!</definedName>
    <definedName name="inflationrate2">#N/A</definedName>
    <definedName name="INFO_EXE_SERVER_PATH" hidden="1">"C:\Program Files\Evolution\BICEVOLUTION.EXE"</definedName>
    <definedName name="INFO_INSTANCE_ID" hidden="1">"0"</definedName>
    <definedName name="INFO_INSTANCE_NAME" hidden="1">"GL Transactions Sub 3-1 (Evo)_20100419_10_25_56_2525.xls"</definedName>
    <definedName name="INFO_REPORT_CODE" hidden="1">"E4-GL02-3-1"</definedName>
    <definedName name="INFO_REPORT_ID" hidden="1">"3"</definedName>
    <definedName name="INFO_REPORT_NAME" hidden="1">"GL Transactions Sub 3-1 (Evo)"</definedName>
    <definedName name="INFO_RUN_USER" hidden="1">""</definedName>
    <definedName name="INFO_RUN_WORKSTATION" hidden="1">"MOBILE01"</definedName>
    <definedName name="infpte" hidden="1">#REF!</definedName>
    <definedName name="Ingresos">#REF!</definedName>
    <definedName name="Inkol">#REF!</definedName>
    <definedName name="Inkol_1_3">NA()</definedName>
    <definedName name="Inkol_11_3">NA()</definedName>
    <definedName name="Inkol_12_3">NA()</definedName>
    <definedName name="Inkol_13_3">NA()</definedName>
    <definedName name="Inkol_14_3">NA()</definedName>
    <definedName name="Inkol_15_3">NA()</definedName>
    <definedName name="Inkol_18_1">NA()</definedName>
    <definedName name="Inkol_19_1">NA()</definedName>
    <definedName name="Inkol_3_3">NA()</definedName>
    <definedName name="Inkol_38">NA()</definedName>
    <definedName name="inna" hidden="1">#REF!</definedName>
    <definedName name="Insurance">#REF!</definedName>
    <definedName name="INTANGIBLES_NET" hidden="1">"INTANGIBLES_NET"</definedName>
    <definedName name="Intercompany_intrest">#REF!</definedName>
    <definedName name="Interconnection" localSheetId="6">{"Client Name or Project Name"}</definedName>
    <definedName name="Interconnection" localSheetId="4">{"Client Name or Project Name"}</definedName>
    <definedName name="Interconnection" localSheetId="5">{"Client Name or Project Name"}</definedName>
    <definedName name="Interconnection">{"Client Name or Project Name"}</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terest_Rate" hidden="1">#REF!</definedName>
    <definedName name="inves" localSheetId="6" hidden="1">{"tableau a",#N/A,FALSE,"Feuil3";"tableau b",#N/A,FALSE,"Feuil3"}</definedName>
    <definedName name="inves" localSheetId="4" hidden="1">{"tableau a",#N/A,FALSE,"Feuil3";"tableau b",#N/A,FALSE,"Feuil3"}</definedName>
    <definedName name="inves" localSheetId="5" hidden="1">{"tableau a",#N/A,FALSE,"Feuil3";"tableau b",#N/A,FALSE,"Feuil3"}</definedName>
    <definedName name="inves" hidden="1">{"tableau a",#N/A,FALSE,"Feuil3";"tableau b",#N/A,FALSE,"Feuil3"}</definedName>
    <definedName name="inves." localSheetId="6" hidden="1">{"tableau a",#N/A,FALSE,"Feuil3";"tableau b",#N/A,FALSE,"Feuil3"}</definedName>
    <definedName name="inves." localSheetId="4" hidden="1">{"tableau a",#N/A,FALSE,"Feuil3";"tableau b",#N/A,FALSE,"Feuil3"}</definedName>
    <definedName name="inves." localSheetId="5" hidden="1">{"tableau a",#N/A,FALSE,"Feuil3";"tableau b",#N/A,FALSE,"Feuil3"}</definedName>
    <definedName name="inves." hidden="1">{"tableau a",#N/A,FALSE,"Feuil3";"tableau b",#N/A,FALSE,"Feuil3"}</definedName>
    <definedName name="invest." localSheetId="6" hidden="1">{"tableau a",#N/A,FALSE,"Feuil3";"tableau b",#N/A,FALSE,"Feuil3"}</definedName>
    <definedName name="invest." localSheetId="4" hidden="1">{"tableau a",#N/A,FALSE,"Feuil3";"tableau b",#N/A,FALSE,"Feuil3"}</definedName>
    <definedName name="invest." localSheetId="5" hidden="1">{"tableau a",#N/A,FALSE,"Feuil3";"tableau b",#N/A,FALSE,"Feuil3"}</definedName>
    <definedName name="invest." hidden="1">{"tableau a",#N/A,FALSE,"Feuil3";"tableau b",#N/A,FALSE,"Feuil3"}</definedName>
    <definedName name="Investimentos" hidden="1">#REF!</definedName>
    <definedName name="Investimentos_Areas" hidden="1">#REF!</definedName>
    <definedName name="Investimentos_fc" hidden="1">#REF!</definedName>
    <definedName name="Investimentos_Sublanços" hidden="1">#REF!</definedName>
    <definedName name="Investor_Split">#REF!</definedName>
    <definedName name="invoices">#REF!</definedName>
    <definedName name="IOP" hidden="1">{#N/A,#N/A,TRUE,"GLOBAL";#N/A,#N/A,TRUE,"RUSTICOS";#N/A,#N/A,TRUE,"INMUEBLES"}</definedName>
    <definedName name="iou" localSheetId="6" hidden="1">{#N/A,#N/A,FALSE,"Aging Summary";#N/A,#N/A,FALSE,"Ratio Analysis";#N/A,#N/A,FALSE,"Test 120 Day Accts";#N/A,#N/A,FALSE,"Tickmarks"}</definedName>
    <definedName name="iou" localSheetId="4" hidden="1">{#N/A,#N/A,FALSE,"Aging Summary";#N/A,#N/A,FALSE,"Ratio Analysis";#N/A,#N/A,FALSE,"Test 120 Day Accts";#N/A,#N/A,FALSE,"Tickmarks"}</definedName>
    <definedName name="iou" localSheetId="5" hidden="1">{#N/A,#N/A,FALSE,"Aging Summary";#N/A,#N/A,FALSE,"Ratio Analysis";#N/A,#N/A,FALSE,"Test 120 Day Accts";#N/A,#N/A,FALSE,"Tickmarks"}</definedName>
    <definedName name="iou" hidden="1">{#N/A,#N/A,FALSE,"Aging Summary";#N/A,#N/A,FALSE,"Ratio Analysis";#N/A,#N/A,FALSE,"Test 120 Day Accts";#N/A,#N/A,FALSE,"Tickmarks"}</definedName>
    <definedName name="ioyuoi" hidden="1">#REF!</definedName>
    <definedName name="IPC">1.035</definedName>
    <definedName name="IPC_Mensal" hidden="1">#REF!</definedName>
    <definedName name="IQ_0_PCT_RISK_WEIGHT_TOTAL_THRIFT" hidden="1">"c25055"</definedName>
    <definedName name="IQ_1_4_CONST_LOANS_DOM_LOANS_RSTRC_DUE_30_89_FFIEC" hidden="1">"c27091"</definedName>
    <definedName name="IQ_1_4_CONST_LOANS_DOM_LOANS_RSTRC_DUE_90_FFIEC" hidden="1">"c27131"</definedName>
    <definedName name="IQ_1_4_CONST_LOANS_DOM_LOANS_RSTRC_NON_ACCRUAL_FFIEC" hidden="1">"c27171"</definedName>
    <definedName name="IQ_1_4_CONST_LOANS_DOM_LOANS_RSTRC_TERMS_FFIEC" hidden="1">"c27023"</definedName>
    <definedName name="IQ_1_4_CONST_LOANS_DOM_LOSS_SHARING_FFIEC" hidden="1">"c27188"</definedName>
    <definedName name="IQ_1_4_CONST_LOANS_SEC_RE_DOM_LOSS_SHARING_DUE_30_89_FFIEC" hidden="1">"c27071"</definedName>
    <definedName name="IQ_1_4_CONST_LOANS_SEC_RE_DOM_LOSS_SHARING_DUE_90_FFIEC" hidden="1">"c27111"</definedName>
    <definedName name="IQ_1_4_CONST_LOANS_SEC_RE_DOM_LOSS_SHARING_NON_ACCRUAL_FFIEC" hidden="1">"c27151"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OM_LOSS_SHARING_FFIEC" hidden="1">"c27209"</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ODE_INTEREST_PENALTIES" hidden="1">"c15741"</definedName>
    <definedName name="IQ_ACCOUNT_CHANGE" hidden="1">"c1449"</definedName>
    <definedName name="IQ_ACCOUNTING_FFIEC" hidden="1">"c13054"</definedName>
    <definedName name="IQ_ACCOUNTING_STANDARD" hidden="1">"c4539"</definedName>
    <definedName name="IQ_ACCOUNTING_STANDARD_CIQ" hidden="1">"c5092"</definedName>
    <definedName name="IQ_ACCOUNTING_STANDARD_CIQ_COL" hidden="1">"c11739"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ACT_OR_EST" hidden="1">"c18265"</definedName>
    <definedName name="IQ_AFFO_PER_SHARE_ACT_OR_EST_CIQ" hidden="1">"c18271"</definedName>
    <definedName name="IQ_AFFO_PER_SHARE_BASIC" hidden="1">"c8869"</definedName>
    <definedName name="IQ_AFFO_PER_SHARE_DILUTED" hidden="1">"c8870"</definedName>
    <definedName name="IQ_AFFO_PER_SHARE_EST" hidden="1">"c18112"</definedName>
    <definedName name="IQ_AFFO_PER_SHARE_EST_CIQ" hidden="1">"c18180"</definedName>
    <definedName name="IQ_AFFO_PER_SHARE_EST_NOTE" hidden="1">"c18233"</definedName>
    <definedName name="IQ_AFFO_PER_SHARE_EST_NOTE_CIQ" hidden="1">"c18240"</definedName>
    <definedName name="IQ_AFFO_PER_SHARE_EST_REV_DATE_TIME" hidden="1">"c28214"</definedName>
    <definedName name="IQ_AFFO_PER_SHARE_EST_REV_DATE_TIME_CIQ" hidden="1">"c28331"</definedName>
    <definedName name="IQ_AFFO_PER_SHARE_EST_REVISIONS" hidden="1">"c28175"</definedName>
    <definedName name="IQ_AFFO_PER_SHARE_EST_REVISIONS_CIQ" hidden="1">"c28292"</definedName>
    <definedName name="IQ_AFFO_PER_SHARE_GUIDANCE" hidden="1">"c18400"</definedName>
    <definedName name="IQ_AFFO_PER_SHARE_HIGH_EST" hidden="1">"c18132"</definedName>
    <definedName name="IQ_AFFO_PER_SHARE_HIGH_EST_CIQ" hidden="1">"c18194"</definedName>
    <definedName name="IQ_AFFO_PER_SHARE_HIGH_GUIDANCE" hidden="1">"c18401"</definedName>
    <definedName name="IQ_AFFO_PER_SHARE_LOW_EST" hidden="1">"c18142"</definedName>
    <definedName name="IQ_AFFO_PER_SHARE_LOW_EST_CIQ" hidden="1">"c18201"</definedName>
    <definedName name="IQ_AFFO_PER_SHARE_LOW_GUIDANCE" hidden="1">"c18402"</definedName>
    <definedName name="IQ_AFFO_PER_SHARE_MEDIAN_EST" hidden="1">"c18122"</definedName>
    <definedName name="IQ_AFFO_PER_SHARE_MEDIAN_EST_CIQ" hidden="1">"c18187"</definedName>
    <definedName name="IQ_AFFO_PER_SHARE_NUM_EST" hidden="1">"c18162"</definedName>
    <definedName name="IQ_AFFO_PER_SHARE_NUM_EST_CIQ" hidden="1">"c18215"</definedName>
    <definedName name="IQ_AFFO_PER_SHARE_STDDEV_EST" hidden="1">"c18152"</definedName>
    <definedName name="IQ_AFFO_PER_SHARE_STDDEV_EST_CIQ" hidden="1">"c18208"</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"c13783"</definedName>
    <definedName name="IQ_AGG_FOUNDATION_VALUE" hidden="1">"c13776"</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INV_MANAGERS_OVER_TOTAL" hidden="1">"c26967"</definedName>
    <definedName name="IQ_AGG_INV_MANAGERS_SHARES" hidden="1">"c26968"</definedName>
    <definedName name="IQ_AGG_INV_MANAGERS_VALUE" hidden="1">"c26969"</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EXCL_CONSUMER_LL_REC_DOM_FFIEC" hidden="1">"c25857"</definedName>
    <definedName name="IQ_ALL_OTHER_LOANS_EXCL_CONSUMER_LL_REC_FFIEC" hidden="1">"c25853"</definedName>
    <definedName name="IQ_ALL_OTHER_LOANS_CHARGE_OFFS_FFIEC" hidden="1">"c13183"</definedName>
    <definedName name="IQ_ALL_OTHER_LOANS_LOSS_SHARING_DUE_30_89_FFIEC" hidden="1">"c27085"</definedName>
    <definedName name="IQ_ALL_OTHER_LOANS_LOSS_SHARING_DUE_90_FFIEC" hidden="1">"c27125"</definedName>
    <definedName name="IQ_ALL_OTHER_LOANS_LOSS_SHARING_NON_ACCRUAL_FFIEC" hidden="1">"c27165"</definedName>
    <definedName name="IQ_ALL_OTHER_LOANS_RECOV_FFIEC" hidden="1">"c13205"</definedName>
    <definedName name="IQ_ALL_OTHER_LOANS_RSTRC_DUE_30_89_FFIEC" hidden="1">"c27099"</definedName>
    <definedName name="IQ_ALL_OTHER_LOANS_RSTRC_DUE_90_FFIEC" hidden="1">"c27139"</definedName>
    <definedName name="IQ_ALL_OTHER_LOANS_RSTRC_NON_ACCRUAL_FFIEC" hidden="1">"c27179"</definedName>
    <definedName name="IQ_ALL_OTHER_LOANS_RSTRC_TERMS_FFIEC" hidden="1">"c27030"</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REDIT_LOSSES_OFF_BS_FFIEC" hidden="1">"c12871"</definedName>
    <definedName name="IQ_ALLOWANCE_CHARGE_OFFS" hidden="1">"c24"</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LPHA_SCORE_DATE" hidden="1">"c25923"</definedName>
    <definedName name="IQ_AMENDED_BALANCE_PREVIOUS_YR_FDIC" hidden="1">"c6499"</definedName>
    <definedName name="IQ_AMORT_EXP_IMPAIRMENT_OTHER_INTANGIBLE_ASSETS_FFIEC" hidden="1">"c13026"</definedName>
    <definedName name="IQ_AMORT_EXPENSE_FDIC" hidden="1">"c6677"</definedName>
    <definedName name="IQ_AMORT_LOAN_SERVICING_ASSETS_LIABILITIES_THRIFT" hidden="1">"c24767"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COVERAGE_DATE" hidden="1">"c27294"</definedName>
    <definedName name="IQ_ANALYST_DET_EST" hidden="1">"c12043"</definedName>
    <definedName name="IQ_ANALYST_DET_EST_CIQ" hidden="1">"c12103"</definedName>
    <definedName name="IQ_ANALYST_EMAIL" hidden="1">"c13738"</definedName>
    <definedName name="IQ_ANALYST_NAME" hidden="1">"c13736"</definedName>
    <definedName name="IQ_ANALYST_NON_PER_DET_EST" hidden="1">"c12755"</definedName>
    <definedName name="IQ_ANALYST_NON_PER_DET_EST_CIQ" hidden="1">"c12756"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BR" hidden="1">"c34"</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BR" hidden="1">"c41"</definedName>
    <definedName name="IQ_AR_CM" hidden="1">"c41"</definedName>
    <definedName name="IQ_AR_LT" hidden="1">"c42"</definedName>
    <definedName name="IQ_AR_RE" hidden="1">"c6197"</definedName>
    <definedName name="IQ_AR_REIT" hidden="1">"c43"</definedName>
    <definedName name="IQ_AR_TURNS" hidden="1">"c44"</definedName>
    <definedName name="IQ_AR_UNBILLED" hidden="1">"c28865"</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_DATE_RT" hidden="1">"ASKDATE"</definedName>
    <definedName name="IQ_ASK_NUM_ORDERS_RT" hidden="1">"ASKNUMBERORDERS"</definedName>
    <definedName name="IQ_ASK_PRICE_RT" hidden="1">"ASK"</definedName>
    <definedName name="IQ_ASK_TIME_RT" hidden="1">"ASKTIME"</definedName>
    <definedName name="IQ_ASK_VOLUME_RT" hidden="1">"ASKVOLUME"</definedName>
    <definedName name="IQ_ASKPRICE" hidden="1">"c13927"</definedName>
    <definedName name="IQ_ASSET_BACKED_FDIC" hidden="1">"c6301"</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AVAILABLE_SALE" hidden="1">"c28869"</definedName>
    <definedName name="IQ_ASSETS_CAP_LEASE_DEPR" hidden="1">"c2068"</definedName>
    <definedName name="IQ_ASSETS_CAP_LEASE_GROSS" hidden="1">"c2069"</definedName>
    <definedName name="IQ_ASSETS_DESIGNATED_FAIR_VALUE" hidden="1">"c28868"</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ELD_FDIC" hidden="1">"c6305"</definedName>
    <definedName name="IQ_ASSETS_HELD_MATURITY" hidden="1">"c28870"</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FDIC" hidden="1">"c6737"</definedName>
    <definedName name="IQ_ASSETS_PER_EMPLOYEE_THRIFT" hidden="1">"c25783"</definedName>
    <definedName name="IQ_ASSETS_REPRICE_ASSETS_TOT_FFIEC" hidden="1">"c13454"</definedName>
    <definedName name="IQ_ASSETS_RISK_WEIGHT_THRIFT" hidden="1">"c25076"</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DUE_30_89_FFIEC" hidden="1">"c27057"</definedName>
    <definedName name="IQ_AUTO_LOANS_DUE_90_FFIEC" hidden="1">"c27058"</definedName>
    <definedName name="IQ_AUTO_LOANS_EXCD_10_RSTRC_DUE_30_89_FFIEC" hidden="1">"c27104"</definedName>
    <definedName name="IQ_AUTO_LOANS_EXCD_10_RSTRC_DUE_90_FFIEC" hidden="1">"c27144"</definedName>
    <definedName name="IQ_AUTO_LOANS_EXCD_10_RSTRC_NON_ACCRUAL_FFIEC" hidden="1">"c27184"</definedName>
    <definedName name="IQ_AUTO_LOANS_FAIR_VAL_DOM_FFIEC" hidden="1">"c27043"</definedName>
    <definedName name="IQ_AUTO_LOANS_FAIR_VAL_FFIEC" hidden="1">"c27039"</definedName>
    <definedName name="IQ_AUTO_LOANS_FFIEC" hidden="1">"c27007"</definedName>
    <definedName name="IQ_AUTO_LOANS_CHARGE_OFFS_FFIEC" hidden="1">"c27055"</definedName>
    <definedName name="IQ_AUTO_LOANS_LL_REC_FFIEC" hidden="1">"c27011"</definedName>
    <definedName name="IQ_AUTO_LOANS_LOSS_SHARING_DUE_30_89_FFIEC" hidden="1">"c27083"</definedName>
    <definedName name="IQ_AUTO_LOANS_LOSS_SHARING_DUE_90_FFIEC" hidden="1">"c27123"</definedName>
    <definedName name="IQ_AUTO_LOANS_LOSS_SHARING_FFIEC" hidden="1">"c27200"</definedName>
    <definedName name="IQ_AUTO_LOANS_LOSS_SHARING_NON_ACCRUAL_FFIEC" hidden="1">"c27163"</definedName>
    <definedName name="IQ_AUTO_LOANS_NON_ACCRUAL_FFIEC" hidden="1">"c27059"</definedName>
    <definedName name="IQ_AUTO_LOANS_RECOV_FFIEC" hidden="1">"c27056"</definedName>
    <definedName name="IQ_AUTO_LOANS_RSTRC_TERMS_FFIEC" hidden="1">"c27035"</definedName>
    <definedName name="IQ_AUTO_LOANS_THRIFT" hidden="1">"c24862"</definedName>
    <definedName name="IQ_AUTO_LOANS_TOTAL_LOANS" hidden="1">"c15713"</definedName>
    <definedName name="IQ_AUTO_LOANS_TRADING_DOM_FFIEC" hidden="1">"c27014"</definedName>
    <definedName name="IQ_AUTO_LOANS_UNPAID_PRIN_FAIR_VAL_DOM_FFIEC" hidden="1">"c27045"</definedName>
    <definedName name="IQ_AUTO_LOANS_UNPAID_PRIN_FAIR_VAL_FFIEC" hidden="1">"c27041"</definedName>
    <definedName name="IQ_AUTO_LOANS_UNPAID_PRIN_FAIR_VAL_TRADING_DOM_FFIEC" hidden="1">"c27049"</definedName>
    <definedName name="IQ_AUTO_LOANS_UNPAID_PRIN_FAIR_VAL_TRADING_FFIEC" hidden="1">"c27047"</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INDUSTRY_REC" hidden="1">"c18502"</definedName>
    <definedName name="IQ_AVG_BROKER_INDUSTRY_REC_CIQ" hidden="1">"c18504"</definedName>
    <definedName name="IQ_AVG_BROKER_INDUSTRY_REC_NO" hidden="1">"c18503"</definedName>
    <definedName name="IQ_AVG_BROKER_INDUSTRY_REC_NO_CIQ" hidden="1">"c18510"</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 hidden="1">"c4983"</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ARKETCAP_Z" hidden="1">"c25900"</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ICE_TARGET" hidden="1">"c82"</definedName>
    <definedName name="IQ_AVG_PRICE_VOLATILITY" hidden="1">"c18470"</definedName>
    <definedName name="IQ_AVG_PRICE_VOLATILITY_CIQ" hidden="1">"c18472"</definedName>
    <definedName name="IQ_AVG_PRICE_VOLATILITY_NO" hidden="1">"c18471"</definedName>
    <definedName name="IQ_AVG_PRICE_VOLATILITY_NO_CIQ" hidden="1">"c18478"</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OWNED_LIFE_INSURANCE_THRIFT" hidden="1">"c24884"</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EL" hidden="1">"c26996"</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_DATE_RT" hidden="1">"BIDDATE"</definedName>
    <definedName name="IQ_BID_NUM_ORDERS_RT" hidden="1">"BIDNUMBERORDERS"</definedName>
    <definedName name="IQ_BID_PRICE_RT" hidden="1">"BID"</definedName>
    <definedName name="IQ_BID_TIME_RT" hidden="1">"BIDTIME"</definedName>
    <definedName name="IQ_BID_VOLUME_RT" hidden="1">"BIDVOLUME"</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DIRECT_FAX" hidden="1">"c15176"</definedName>
    <definedName name="IQ_BOARD_MEMBER_DIRECT_PHONE" hidden="1">"c15175"</definedName>
    <definedName name="IQ_BOARD_MEMBER_DIRECTOR_BONUS" hidden="1">"c19004"</definedName>
    <definedName name="IQ_BOARD_MEMBER_DIRECTOR_FEE" hidden="1">"c19001"</definedName>
    <definedName name="IQ_BOARD_MEMBER_DIRECTOR_CHANGE_PENSION" hidden="1">"c19005"</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CHANGE_PENSION" hidden="1">"c19010"</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ROKER_REC_REV_DATE_TIME" hidden="1">"c28210"</definedName>
    <definedName name="IQ_BROKER_REC_REV_DATE_TIME_CIQ" hidden="1">"c28327"</definedName>
    <definedName name="IQ_BROKER_REC_REVISIONS" hidden="1">"c28171"</definedName>
    <definedName name="IQ_BROKER_REC_REVISIONS_CIQ" hidden="1">"c28288"</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ACT_OR_EST_REUT" hidden="1">"c5471"</definedName>
    <definedName name="IQ_BV_EST" hidden="1">"c5624"</definedName>
    <definedName name="IQ_BV_EST_CIQ" hidden="1">"c4737"</definedName>
    <definedName name="IQ_BV_EST_REUT" hidden="1">"c5403"</definedName>
    <definedName name="IQ_BV_HIGH_EST" hidden="1">"c5626"</definedName>
    <definedName name="IQ_BV_HIGH_EST_CIQ" hidden="1">"c4739"</definedName>
    <definedName name="IQ_BV_HIGH_EST_REUT" hidden="1">"c5405"</definedName>
    <definedName name="IQ_BV_LOW_EST" hidden="1">"c5627"</definedName>
    <definedName name="IQ_BV_LOW_EST_CIQ" hidden="1">"c4740"</definedName>
    <definedName name="IQ_BV_LOW_EST_REUT" hidden="1">"c5406"</definedName>
    <definedName name="IQ_BV_MEDIAN_EST" hidden="1">"c5625"</definedName>
    <definedName name="IQ_BV_MEDIAN_EST_CIQ" hidden="1">"c4738"</definedName>
    <definedName name="IQ_BV_MEDIAN_EST_REUT" hidden="1">"c5404"</definedName>
    <definedName name="IQ_BV_NUM_EST" hidden="1">"c5628"</definedName>
    <definedName name="IQ_BV_NUM_EST_CIQ" hidden="1">"c4741"</definedName>
    <definedName name="IQ_BV_NUM_EST_REUT" hidden="1">"c5407"</definedName>
    <definedName name="IQ_BV_OVER_SHARES" hidden="1">"c1349"</definedName>
    <definedName name="IQ_BV_SHARE" hidden="1">"c100"</definedName>
    <definedName name="IQ_BV_SHARE_ACT_OR_EST" hidden="1">"c3587"</definedName>
    <definedName name="IQ_BV_SHARE_ACT_OR_EST_CIQ" hidden="1">"c5072"</definedName>
    <definedName name="IQ_BV_SHARE_ACT_OR_EST_CIQ_COL" hidden="1">"c11719"</definedName>
    <definedName name="IQ_BV_SHARE_ACT_OR_EST_REUT" hidden="1">"c5477"</definedName>
    <definedName name="IQ_BV_SHARE_ACT_OR_EST_THOM" hidden="1">"c5312"</definedName>
    <definedName name="IQ_BV_SHARE_DET_EST" hidden="1">"c12047"</definedName>
    <definedName name="IQ_BV_SHARE_DET_EST_CIQ" hidden="1">"c12107"</definedName>
    <definedName name="IQ_BV_SHARE_DET_EST_CURRENCY" hidden="1">"c12456"</definedName>
    <definedName name="IQ_BV_SHARE_DET_EST_CURRENCY_CIQ" hidden="1">"c12500"</definedName>
    <definedName name="IQ_BV_SHARE_DET_EST_DATE" hidden="1">"c12200"</definedName>
    <definedName name="IQ_BV_SHARE_DET_EST_DATE_CIQ" hidden="1">"c12253"</definedName>
    <definedName name="IQ_BV_SHARE_DET_EST_INCL" hidden="1">"c12339"</definedName>
    <definedName name="IQ_BV_SHARE_DET_EST_INCL_CIQ" hidden="1">"c12383"</definedName>
    <definedName name="IQ_BV_SHARE_DET_EST_ORIGIN" hidden="1">"c12573"</definedName>
    <definedName name="IQ_BV_SHARE_DET_EST_ORIGIN_CIQ" hidden="1">"c12622"</definedName>
    <definedName name="IQ_BV_SHARE_EST" hidden="1">"c3541"</definedName>
    <definedName name="IQ_BV_SHARE_EST_CIQ" hidden="1">"c3800"</definedName>
    <definedName name="IQ_BV_SHARE_EST_DOWN_2MONTH" hidden="1">"c16573"</definedName>
    <definedName name="IQ_BV_SHARE_EST_DOWN_2MONTH_CIQ" hidden="1">"c16837"</definedName>
    <definedName name="IQ_BV_SHARE_EST_DOWN_3MONTH" hidden="1">"c16577"</definedName>
    <definedName name="IQ_BV_SHARE_EST_DOWN_3MONTH_CIQ" hidden="1">"c16841"</definedName>
    <definedName name="IQ_BV_SHARE_EST_DOWN_MONTH" hidden="1">"c16569"</definedName>
    <definedName name="IQ_BV_SHARE_EST_DOWN_MONTH_CIQ" hidden="1">"c16833"</definedName>
    <definedName name="IQ_BV_SHARE_EST_NOTE" hidden="1">"c17523"</definedName>
    <definedName name="IQ_BV_SHARE_EST_NOTE_CIQ" hidden="1">"c17476"</definedName>
    <definedName name="IQ_BV_SHARE_EST_NUM_ANALYSTS_2MONTH" hidden="1">"c16571"</definedName>
    <definedName name="IQ_BV_SHARE_EST_NUM_ANALYSTS_2MONTH_CIQ" hidden="1">"c16835"</definedName>
    <definedName name="IQ_BV_SHARE_EST_NUM_ANALYSTS_3MONTH" hidden="1">"c16575"</definedName>
    <definedName name="IQ_BV_SHARE_EST_NUM_ANALYSTS_3MONTH_CIQ" hidden="1">"c16839"</definedName>
    <definedName name="IQ_BV_SHARE_EST_NUM_ANALYSTS_MONTH" hidden="1">"c16567"</definedName>
    <definedName name="IQ_BV_SHARE_EST_NUM_ANALYSTS_MONTH_CIQ" hidden="1">"c16831"</definedName>
    <definedName name="IQ_BV_SHARE_EST_REUT" hidden="1">"c5439"</definedName>
    <definedName name="IQ_BV_SHARE_EST_REV_DATE_TIME" hidden="1">"c28209"</definedName>
    <definedName name="IQ_BV_SHARE_EST_REV_DATE_TIME_CIQ" hidden="1">"c28326"</definedName>
    <definedName name="IQ_BV_SHARE_EST_REVISIONS" hidden="1">"c28170"</definedName>
    <definedName name="IQ_BV_SHARE_EST_REVISIONS_CIQ" hidden="1">"c28287"</definedName>
    <definedName name="IQ_BV_SHARE_EST_THOM" hidden="1">"c4020"</definedName>
    <definedName name="IQ_BV_SHARE_EST_TOTAL_REVISED_2MONTH" hidden="1">"c16574"</definedName>
    <definedName name="IQ_BV_SHARE_EST_TOTAL_REVISED_2MONTH_CIQ" hidden="1">"c16838"</definedName>
    <definedName name="IQ_BV_SHARE_EST_TOTAL_REVISED_3MONTH" hidden="1">"c16578"</definedName>
    <definedName name="IQ_BV_SHARE_EST_TOTAL_REVISED_3MONTH_CIQ" hidden="1">"c16842"</definedName>
    <definedName name="IQ_BV_SHARE_EST_TOTAL_REVISED_MONTH" hidden="1">"c16570"</definedName>
    <definedName name="IQ_BV_SHARE_EST_TOTAL_REVISED_MONTH_CIQ" hidden="1">"c16834"</definedName>
    <definedName name="IQ_BV_SHARE_EST_UP_2MONTH" hidden="1">"c16572"</definedName>
    <definedName name="IQ_BV_SHARE_EST_UP_2MONTH_CIQ" hidden="1">"c16836"</definedName>
    <definedName name="IQ_BV_SHARE_EST_UP_3MONTH" hidden="1">"c16576"</definedName>
    <definedName name="IQ_BV_SHARE_EST_UP_3MONTH_CIQ" hidden="1">"c16840"</definedName>
    <definedName name="IQ_BV_SHARE_EST_UP_MONTH" hidden="1">"c16568"</definedName>
    <definedName name="IQ_BV_SHARE_EST_UP_MONTH_CIQ" hidden="1">"c16832"</definedName>
    <definedName name="IQ_BV_SHARE_HIGH_EST" hidden="1">"c3542"</definedName>
    <definedName name="IQ_BV_SHARE_HIGH_EST_CIQ" hidden="1">"c3802"</definedName>
    <definedName name="IQ_BV_SHARE_HIGH_EST_REUT" hidden="1">"c5441"</definedName>
    <definedName name="IQ_BV_SHARE_HIGH_EST_THOM" hidden="1">"c4022"</definedName>
    <definedName name="IQ_BV_SHARE_LOW_EST" hidden="1">"c3543"</definedName>
    <definedName name="IQ_BV_SHARE_LOW_EST_CIQ" hidden="1">"c3803"</definedName>
    <definedName name="IQ_BV_SHARE_LOW_EST_REUT" hidden="1">"c5442"</definedName>
    <definedName name="IQ_BV_SHARE_LOW_EST_THOM" hidden="1">"c4023"</definedName>
    <definedName name="IQ_BV_SHARE_MEDIAN_EST" hidden="1">"c3544"</definedName>
    <definedName name="IQ_BV_SHARE_MEDIAN_EST_CIQ" hidden="1">"c3801"</definedName>
    <definedName name="IQ_BV_SHARE_MEDIAN_EST_REUT" hidden="1">"c5440"</definedName>
    <definedName name="IQ_BV_SHARE_MEDIAN_EST_THOM" hidden="1">"c4021"</definedName>
    <definedName name="IQ_BV_SHARE_NUM_EST" hidden="1">"c3539"</definedName>
    <definedName name="IQ_BV_SHARE_NUM_EST_CIQ" hidden="1">"c3804"</definedName>
    <definedName name="IQ_BV_SHARE_NUM_EST_REUT" hidden="1">"c5443"</definedName>
    <definedName name="IQ_BV_SHARE_NUM_EST_THOM" hidden="1">"c4024"</definedName>
    <definedName name="IQ_BV_SHARE_REPORTED" hidden="1">"c28843"</definedName>
    <definedName name="IQ_BV_SHARE_STDDEV_EST" hidden="1">"c3540"</definedName>
    <definedName name="IQ_BV_SHARE_STDDEV_EST_CIQ" hidden="1">"c3805"</definedName>
    <definedName name="IQ_BV_SHARE_STDDEV_EST_REUT" hidden="1">"c5444"</definedName>
    <definedName name="IQ_BV_SHARE_STDDEV_EST_THOM" hidden="1">"c4025"</definedName>
    <definedName name="IQ_BV_STDDEV_EST" hidden="1">"c5629"</definedName>
    <definedName name="IQ_BV_STDDEV_EST_CIQ" hidden="1">"c4742"</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HOMES_PER_MILE" hidden="1">"c2849"</definedName>
    <definedName name="IQ_CABLE_HP_BBAND" hidden="1">"c2845"</definedName>
    <definedName name="IQ_CABLE_HP_DIG" hidden="1">"c2844"</definedName>
    <definedName name="IQ_CABLE_HP_PHONE" hidden="1">"c2846"</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ACT_OR_EST_CIQ_COL" hidden="1">"c11718"</definedName>
    <definedName name="IQ_CAPEX_ACT_OR_EST_REUT" hidden="1">"c5474"</definedName>
    <definedName name="IQ_CAPEX_ACT_OR_EST_THOM" hidden="1">"c5546"</definedName>
    <definedName name="IQ_CAPEX_BNK" hidden="1">"c110"</definedName>
    <definedName name="IQ_CAPEX_BR" hidden="1">"c111"</definedName>
    <definedName name="IQ_CAPEX_CM" hidden="1">"c111"</definedName>
    <definedName name="IQ_CAPEX_DET_EST" hidden="1">"c12048"</definedName>
    <definedName name="IQ_CAPEX_DET_EST_CIQ" hidden="1">"c12108"</definedName>
    <definedName name="IQ_CAPEX_DET_EST_CURRENCY" hidden="1">"c12457"</definedName>
    <definedName name="IQ_CAPEX_DET_EST_CURRENCY_CIQ" hidden="1">"c12501"</definedName>
    <definedName name="IQ_CAPEX_DET_EST_DATE" hidden="1">"c12201"</definedName>
    <definedName name="IQ_CAPEX_DET_EST_DATE_CIQ" hidden="1">"c12254"</definedName>
    <definedName name="IQ_CAPEX_DET_EST_INCL" hidden="1">"c12340"</definedName>
    <definedName name="IQ_CAPEX_DET_EST_INCL_CIQ" hidden="1">"c12384"</definedName>
    <definedName name="IQ_CAPEX_DET_EST_ORIGIN" hidden="1">"c12765"</definedName>
    <definedName name="IQ_CAPEX_DET_EST_ORIGIN_CIQ" hidden="1">"c12766"</definedName>
    <definedName name="IQ_CAPEX_EST" hidden="1">"c3523"</definedName>
    <definedName name="IQ_CAPEX_EST_CIQ" hidden="1">"c3807"</definedName>
    <definedName name="IQ_CAPEX_EST_DOWN_2MONTH" hidden="1">"c16525"</definedName>
    <definedName name="IQ_CAPEX_EST_DOWN_2MONTH_CIQ" hidden="1">"c16789"</definedName>
    <definedName name="IQ_CAPEX_EST_DOWN_3MONTH" hidden="1">"c16529"</definedName>
    <definedName name="IQ_CAPEX_EST_DOWN_3MONTH_CIQ" hidden="1">"c16793"</definedName>
    <definedName name="IQ_CAPEX_EST_DOWN_MONTH" hidden="1">"c16521"</definedName>
    <definedName name="IQ_CAPEX_EST_DOWN_MONTH_CIQ" hidden="1">"c16785"</definedName>
    <definedName name="IQ_CAPEX_EST_EST_REV_DATE_TIME" hidden="1">"c28204"</definedName>
    <definedName name="IQ_CAPEX_EST_EST_REV_DATE_TIME_CIQ" hidden="1">"c28321"</definedName>
    <definedName name="IQ_CAPEX_EST_EST_REVISIONS" hidden="1">"c28165"</definedName>
    <definedName name="IQ_CAPEX_EST_EST_REVISIONS_CIQ" hidden="1">"c28282"</definedName>
    <definedName name="IQ_CAPEX_EST_NOTE" hidden="1">"c17519"</definedName>
    <definedName name="IQ_CAPEX_EST_NOTE_CIQ" hidden="1">"c17472"</definedName>
    <definedName name="IQ_CAPEX_EST_NUM_ANALYSTS_2MONTH" hidden="1">"c16523"</definedName>
    <definedName name="IQ_CAPEX_EST_NUM_ANALYSTS_2MONTH_CIQ" hidden="1">"c16787"</definedName>
    <definedName name="IQ_CAPEX_EST_NUM_ANALYSTS_3MONTH" hidden="1">"c16527"</definedName>
    <definedName name="IQ_CAPEX_EST_NUM_ANALYSTS_3MONTH_CIQ" hidden="1">"c16791"</definedName>
    <definedName name="IQ_CAPEX_EST_NUM_ANALYSTS_MONTH" hidden="1">"c16519"</definedName>
    <definedName name="IQ_CAPEX_EST_NUM_ANALYSTS_MONTH_CIQ" hidden="1">"c16783"</definedName>
    <definedName name="IQ_CAPEX_EST_REUT" hidden="1">"c3969"</definedName>
    <definedName name="IQ_CAPEX_EST_THOM" hidden="1">"c5502"</definedName>
    <definedName name="IQ_CAPEX_EST_TOTAL_REVISED_2MONTH" hidden="1">"c16526"</definedName>
    <definedName name="IQ_CAPEX_EST_TOTAL_REVISED_2MONTH_CIQ" hidden="1">"c16790"</definedName>
    <definedName name="IQ_CAPEX_EST_TOTAL_REVISED_3MONTH" hidden="1">"c16530"</definedName>
    <definedName name="IQ_CAPEX_EST_TOTAL_REVISED_3MONTH_CIQ" hidden="1">"c16794"</definedName>
    <definedName name="IQ_CAPEX_EST_TOTAL_REVISED_MONTH" hidden="1">"c16522"</definedName>
    <definedName name="IQ_CAPEX_EST_TOTAL_REVISED_MONTH_CIQ" hidden="1">"c16786"</definedName>
    <definedName name="IQ_CAPEX_EST_UP_2MONTH" hidden="1">"c16524"</definedName>
    <definedName name="IQ_CAPEX_EST_UP_2MONTH_CIQ" hidden="1">"c16788"</definedName>
    <definedName name="IQ_CAPEX_EST_UP_3MONTH" hidden="1">"c16528"</definedName>
    <definedName name="IQ_CAPEX_EST_UP_3MONTH_CIQ" hidden="1">"c16792"</definedName>
    <definedName name="IQ_CAPEX_EST_UP_MONTH" hidden="1">"c16520"</definedName>
    <definedName name="IQ_CAPEX_EST_UP_MONTH_CIQ" hidden="1">"c16784"</definedName>
    <definedName name="IQ_CAPEX_FIN" hidden="1">"c112"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CIQ" hidden="1">"c3809"</definedName>
    <definedName name="IQ_CAPEX_HIGH_EST_REUT" hidden="1">"c3971"</definedName>
    <definedName name="IQ_CAPEX_HIGH_EST_THOM" hidden="1">"c5504"</definedName>
    <definedName name="IQ_CAPEX_HIGH_GUIDANCE" hidden="1">"c4180"</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CIQ" hidden="1">"c3810"</definedName>
    <definedName name="IQ_CAPEX_LOW_EST_REUT" hidden="1">"c3972"</definedName>
    <definedName name="IQ_CAPEX_LOW_EST_THOM" hidden="1">"c5505"</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CIQ" hidden="1">"c3808"</definedName>
    <definedName name="IQ_CAPEX_MEDIAN_EST_REUT" hidden="1">"c3970"</definedName>
    <definedName name="IQ_CAPEX_MEDIAN_EST_THOM" hidden="1">"c5503"</definedName>
    <definedName name="IQ_CAPEX_NUM_EST" hidden="1">"c3521"</definedName>
    <definedName name="IQ_CAPEX_NUM_EST_CIQ" hidden="1">"c3811"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CIQ" hidden="1">"c3812"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CIQ" hidden="1">"c18264"</definedName>
    <definedName name="IQ_CASH_EPS_ACT_OR_EST_THOM" hidden="1">"c5646"</definedName>
    <definedName name="IQ_CASH_EPS_EST" hidden="1">"c5631"</definedName>
    <definedName name="IQ_CASH_EPS_EST_CIQ" hidden="1">"c18111"</definedName>
    <definedName name="IQ_CASH_EPS_EST_DOWN_2MONTH" hidden="1">"c16333"</definedName>
    <definedName name="IQ_CASH_EPS_EST_DOWN_3MONTH" hidden="1">"c16337"</definedName>
    <definedName name="IQ_CASH_EPS_EST_DOWN_MONTH" hidden="1">"c16329"</definedName>
    <definedName name="IQ_CASH_EPS_EST_NOTE_CIQ" hidden="1">"c18232"</definedName>
    <definedName name="IQ_CASH_EPS_EST_NUM_ANALYSTS_2MONTH" hidden="1">"c16331"</definedName>
    <definedName name="IQ_CASH_EPS_EST_NUM_ANALYSTS_3MONTH" hidden="1">"c16335"</definedName>
    <definedName name="IQ_CASH_EPS_EST_NUM_ANALYSTS_MONTH" hidden="1">"c16327"</definedName>
    <definedName name="IQ_CASH_EPS_EST_THOM" hidden="1">"c5639"</definedName>
    <definedName name="IQ_CASH_EPS_EST_TOTAL_REVISED_2MONTH" hidden="1">"c16334"</definedName>
    <definedName name="IQ_CASH_EPS_EST_TOTAL_REVISED_3MONTH" hidden="1">"c16338"</definedName>
    <definedName name="IQ_CASH_EPS_EST_TOTAL_REVISED_MONTH" hidden="1">"c16330"</definedName>
    <definedName name="IQ_CASH_EPS_EST_UP_2MONTH" hidden="1">"c16332"</definedName>
    <definedName name="IQ_CASH_EPS_EST_UP_3MONTH" hidden="1">"c16336"</definedName>
    <definedName name="IQ_CASH_EPS_EST_UP_MONTH" hidden="1">"c16328"</definedName>
    <definedName name="IQ_CASH_EPS_GUIDANCE" hidden="1">"c18397"</definedName>
    <definedName name="IQ_CASH_EPS_HIGH_EST" hidden="1">"c5633"</definedName>
    <definedName name="IQ_CASH_EPS_HIGH_EST_CIQ" hidden="1">"c18131"</definedName>
    <definedName name="IQ_CASH_EPS_HIGH_EST_THOM" hidden="1">"c5641"</definedName>
    <definedName name="IQ_CASH_EPS_HIGH_GUIDANCE" hidden="1">"c18398"</definedName>
    <definedName name="IQ_CASH_EPS_LOW_EST" hidden="1">"c5634"</definedName>
    <definedName name="IQ_CASH_EPS_LOW_EST_CIQ" hidden="1">"c18141"</definedName>
    <definedName name="IQ_CASH_EPS_LOW_EST_THOM" hidden="1">"c5642"</definedName>
    <definedName name="IQ_CASH_EPS_LOW_GUIDANCE" hidden="1">"c18399"</definedName>
    <definedName name="IQ_CASH_EPS_MEDIAN_EST" hidden="1">"c5632"</definedName>
    <definedName name="IQ_CASH_EPS_MEDIAN_EST_CIQ" hidden="1">"c18121"</definedName>
    <definedName name="IQ_CASH_EPS_MEDIAN_EST_THOM" hidden="1">"c5640"</definedName>
    <definedName name="IQ_CASH_EPS_NUM_EST" hidden="1">"c5635"</definedName>
    <definedName name="IQ_CASH_EPS_NUM_EST_CIQ" hidden="1">"c18161"</definedName>
    <definedName name="IQ_CASH_EPS_NUM_EST_THOM" hidden="1">"c5643"</definedName>
    <definedName name="IQ_CASH_EPS_REV_DATE_TIME" hidden="1">"c28788"</definedName>
    <definedName name="IQ_CASH_EPS_REV_DATE_TIME_CIQ" hidden="1">"c28791"</definedName>
    <definedName name="IQ_CASH_EPS_REVISIONS" hidden="1">"c28786"</definedName>
    <definedName name="IQ_CASH_EPS_REVISIONS_CIQ" hidden="1">"c28789"</definedName>
    <definedName name="IQ_CASH_EPS_STDDEV_EST" hidden="1">"c5636"</definedName>
    <definedName name="IQ_CASH_EPS_STDDEV_EST_CIQ" hidden="1">"c18151"</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AP" hidden="1">"c25889"</definedName>
    <definedName name="IQ_CASH_FLOW_AP_CO" hidden="1">"c25890"</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HIGH_GUIDANCE_CIQ_COL" hidden="1">"c11262"</definedName>
    <definedName name="IQ_CASH_FLOW_INDUSTRY" hidden="1">"c25885"</definedName>
    <definedName name="IQ_CASH_FLOW_INDUSTRY_CO" hidden="1">"c25886"</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ANDARD" hidden="1">"c25887"</definedName>
    <definedName name="IQ_CASH_FLOW_STANDARD_CO" hidden="1">"c25888"</definedName>
    <definedName name="IQ_CASH_FLOW_STDDEV_EST" hidden="1">"c4160"</definedName>
    <definedName name="IQ_CASH_FLOW_STDDEV_EST_CIQ" hidden="1">"c4572"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EST_CIQ" hidden="1">"c4575"</definedName>
    <definedName name="IQ_CASH_OPER_EST_DOWN_2MONTH_CIQ" hidden="1">"c24567"</definedName>
    <definedName name="IQ_CASH_OPER_EST_DOWN_3MONTH_CIQ" hidden="1">"c24571"</definedName>
    <definedName name="IQ_CASH_OPER_EST_DOWN_MONTH_CIQ" hidden="1">"c24563"</definedName>
    <definedName name="IQ_CASH_OPER_EST_NOTE_CIQ" hidden="1">"c24554"</definedName>
    <definedName name="IQ_CASH_OPER_EST_NUM_ANALYSTS_2MONTH_CIQ" hidden="1">"c24565"</definedName>
    <definedName name="IQ_CASH_OPER_EST_NUM_ANALYSTS_3MONTH_CIQ" hidden="1">"c24569"</definedName>
    <definedName name="IQ_CASH_OPER_EST_NUM_ANALYSTS_MONTH_CIQ" hidden="1">"c24561"</definedName>
    <definedName name="IQ_CASH_OPER_EST_REV_DATE_TIME" hidden="1">"c28190"</definedName>
    <definedName name="IQ_CASH_OPER_EST_REV_DATE_TIME_CIQ" hidden="1">"c28307"</definedName>
    <definedName name="IQ_CASH_OPER_EST_REV_DATE_TIME_REUT" hidden="1">"c28541"</definedName>
    <definedName name="IQ_CASH_OPER_EST_REV_DATE_TIME_THOM" hidden="1">"c28424"</definedName>
    <definedName name="IQ_CASH_OPER_EST_REVISIONS" hidden="1">"c28151"</definedName>
    <definedName name="IQ_CASH_OPER_EST_REVISIONS_CIQ" hidden="1">"c28268"</definedName>
    <definedName name="IQ_CASH_OPER_EST_REVISIONS_REUT" hidden="1">"c28502"</definedName>
    <definedName name="IQ_CASH_OPER_EST_REVISIONS_THOM" hidden="1">"c28385"</definedName>
    <definedName name="IQ_CASH_OPER_EST_TOTAL_REVISED_2MONTH_CIQ" hidden="1">"c24568"</definedName>
    <definedName name="IQ_CASH_OPER_EST_TOTAL_REVISED_3MONTH_CIQ" hidden="1">"c24572"</definedName>
    <definedName name="IQ_CASH_OPER_EST_TOTAL_REVISED_MONTH_CIQ" hidden="1">"c24564"</definedName>
    <definedName name="IQ_CASH_OPER_EST_UP_2MONTH_CIQ" hidden="1">"c24566"</definedName>
    <definedName name="IQ_CASH_OPER_EST_UP_3MONTH_CIQ" hidden="1">"c24570"</definedName>
    <definedName name="IQ_CASH_OPER_EST_UP_MONTH_CIQ" hidden="1">"c24562"</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_SHARE" hidden="1">"c27339"</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ACT_OR_EST_CIQ_COL" hidden="1">"c11708"</definedName>
    <definedName name="IQ_CFPS_ACT_OR_EST_REUT" hidden="1">"c5463"</definedName>
    <definedName name="IQ_CFPS_ACT_OR_EST_THOM" hidden="1">"c5301"</definedName>
    <definedName name="IQ_CFPS_DET_EST" hidden="1">"c12049"</definedName>
    <definedName name="IQ_CFPS_DET_EST_CIQ" hidden="1">"c12109"</definedName>
    <definedName name="IQ_CFPS_DET_EST_CURRENCY" hidden="1">"c12458"</definedName>
    <definedName name="IQ_CFPS_DET_EST_CURRENCY_CIQ" hidden="1">"c12502"</definedName>
    <definedName name="IQ_CFPS_DET_EST_DATE" hidden="1">"c12202"</definedName>
    <definedName name="IQ_CFPS_DET_EST_DATE_CIQ" hidden="1">"c12255"</definedName>
    <definedName name="IQ_CFPS_DET_EST_INCL" hidden="1">"c12341"</definedName>
    <definedName name="IQ_CFPS_DET_EST_INCL_CIQ" hidden="1">"c12385"</definedName>
    <definedName name="IQ_CFPS_DET_EST_ORIGIN" hidden="1">"c12575"</definedName>
    <definedName name="IQ_CFPS_DET_EST_ORIGIN_CIQ" hidden="1">"c12624"</definedName>
    <definedName name="IQ_CFPS_EST" hidden="1">"c1667"</definedName>
    <definedName name="IQ_CFPS_EST_CIQ" hidden="1">"c3675"</definedName>
    <definedName name="IQ_CFPS_EST_DOWN_2MONTH" hidden="1">"c16321"</definedName>
    <definedName name="IQ_CFPS_EST_DOWN_2MONTH_CIQ" hidden="1">"c16645"</definedName>
    <definedName name="IQ_CFPS_EST_DOWN_3MONTH" hidden="1">"c16325"</definedName>
    <definedName name="IQ_CFPS_EST_DOWN_3MONTH_CIQ" hidden="1">"c16649"</definedName>
    <definedName name="IQ_CFPS_EST_DOWN_MONTH" hidden="1">"c16317"</definedName>
    <definedName name="IQ_CFPS_EST_DOWN_MONTH_CIQ" hidden="1">"c16641"</definedName>
    <definedName name="IQ_CFPS_EST_NOTE" hidden="1">"c17508"</definedName>
    <definedName name="IQ_CFPS_EST_NOTE_CIQ" hidden="1">"c17461"</definedName>
    <definedName name="IQ_CFPS_EST_NUM_ANALYSTS_2MONTH" hidden="1">"c16319"</definedName>
    <definedName name="IQ_CFPS_EST_NUM_ANALYSTS_2MONTH_CIQ" hidden="1">"c16643"</definedName>
    <definedName name="IQ_CFPS_EST_NUM_ANALYSTS_3MONTH" hidden="1">"c16323"</definedName>
    <definedName name="IQ_CFPS_EST_NUM_ANALYSTS_3MONTH_CIQ" hidden="1">"c16647"</definedName>
    <definedName name="IQ_CFPS_EST_NUM_ANALYSTS_MONTH" hidden="1">"c16315"</definedName>
    <definedName name="IQ_CFPS_EST_NUM_ANALYSTS_MONTH_CIQ" hidden="1">"c16639"</definedName>
    <definedName name="IQ_CFPS_EST_REUT" hidden="1">"c3844"</definedName>
    <definedName name="IQ_CFPS_EST_REV_DATE_TIME" hidden="1">"c28189"</definedName>
    <definedName name="IQ_CFPS_EST_REV_DATE_TIME_CIQ" hidden="1">"c28306"</definedName>
    <definedName name="IQ_CFPS_EST_REVISIONS" hidden="1">"c28150"</definedName>
    <definedName name="IQ_CFPS_EST_REVISIONS_CIQ" hidden="1">"c28267"</definedName>
    <definedName name="IQ_CFPS_EST_THOM" hidden="1">"c4006"</definedName>
    <definedName name="IQ_CFPS_EST_TOTAL_REVISED_2MONTH" hidden="1">"c16322"</definedName>
    <definedName name="IQ_CFPS_EST_TOTAL_REVISED_2MONTH_CIQ" hidden="1">"c16646"</definedName>
    <definedName name="IQ_CFPS_EST_TOTAL_REVISED_3MONTH" hidden="1">"c16326"</definedName>
    <definedName name="IQ_CFPS_EST_TOTAL_REVISED_3MONTH_CIQ" hidden="1">"c16650"</definedName>
    <definedName name="IQ_CFPS_EST_TOTAL_REVISED_MONTH" hidden="1">"c16318"</definedName>
    <definedName name="IQ_CFPS_EST_TOTAL_REVISED_MONTH_CIQ" hidden="1">"c16642"</definedName>
    <definedName name="IQ_CFPS_EST_UP_2MONTH" hidden="1">"c16320"</definedName>
    <definedName name="IQ_CFPS_EST_UP_2MONTH_CIQ" hidden="1">"c16644"</definedName>
    <definedName name="IQ_CFPS_EST_UP_3MONTH" hidden="1">"c16324"</definedName>
    <definedName name="IQ_CFPS_EST_UP_3MONTH_CIQ" hidden="1">"c16648"</definedName>
    <definedName name="IQ_CFPS_EST_UP_MONTH" hidden="1">"c16316"</definedName>
    <definedName name="IQ_CFPS_EST_UP_MONTH_CIQ" hidden="1">"c16640"</definedName>
    <definedName name="IQ_CFPS_GUIDANCE" hidden="1">"c4256"</definedName>
    <definedName name="IQ_CFPS_GUIDANCE_CIQ" hidden="1">"c4782"</definedName>
    <definedName name="IQ_CFPS_GUIDANCE_CIQ_COL" hidden="1">"c11429"</definedName>
    <definedName name="IQ_CFPS_HIGH_EST" hidden="1">"c1669"</definedName>
    <definedName name="IQ_CFPS_HIGH_EST_CIQ" hidden="1">"c3677"</definedName>
    <definedName name="IQ_CFPS_HIGH_EST_REUT" hidden="1">"c3846"</definedName>
    <definedName name="IQ_CFPS_HIGH_EST_THOM" hidden="1">"c4008"</definedName>
    <definedName name="IQ_CFPS_HIGH_GUIDANCE" hidden="1">"c4167"</definedName>
    <definedName name="IQ_CFPS_HIGH_GUIDANCE_CIQ" hidden="1">"c4579"</definedName>
    <definedName name="IQ_CFPS_HIGH_GUIDANCE_CIQ_COL" hidden="1">"c11228"</definedName>
    <definedName name="IQ_CFPS_LOW_EST" hidden="1">"c1670"</definedName>
    <definedName name="IQ_CFPS_LOW_EST_CIQ" hidden="1">"c3678"</definedName>
    <definedName name="IQ_CFPS_LOW_EST_REUT" hidden="1">"c3847"</definedName>
    <definedName name="IQ_CFPS_LOW_EST_THOM" hidden="1">"c4009"</definedName>
    <definedName name="IQ_CFPS_LOW_GUIDANCE" hidden="1">"c4207"</definedName>
    <definedName name="IQ_CFPS_LOW_GUIDANCE_CIQ" hidden="1">"c4619"</definedName>
    <definedName name="IQ_CFPS_LOW_GUIDANCE_CIQ_COL" hidden="1">"c11268"</definedName>
    <definedName name="IQ_CFPS_MEDIAN_EST" hidden="1">"c1668"</definedName>
    <definedName name="IQ_CFPS_MEDIAN_EST_CIQ" hidden="1">"c3676"</definedName>
    <definedName name="IQ_CFPS_MEDIAN_EST_REUT" hidden="1">"c3845"</definedName>
    <definedName name="IQ_CFPS_MEDIAN_EST_THOM" hidden="1">"c4007"</definedName>
    <definedName name="IQ_CFPS_NUM_EST" hidden="1">"c1671"</definedName>
    <definedName name="IQ_CFPS_NUM_EST_CIQ" hidden="1">"c3679"</definedName>
    <definedName name="IQ_CFPS_NUM_EST_REUT" hidden="1">"c3848"</definedName>
    <definedName name="IQ_CFPS_NUM_EST_THOM" hidden="1">"c4010"</definedName>
    <definedName name="IQ_CFPS_STDDEV_EST" hidden="1">"c1672"</definedName>
    <definedName name="IQ_CFPS_STDDEV_EST_CIQ" hidden="1">"c3680"</definedName>
    <definedName name="IQ_CFPS_STDDEV_EST_REUT" hidden="1">"c3849"</definedName>
    <definedName name="IQ_CFPS_STDDEV_EST_THOM" hidden="1">"c4011"</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DOM_LOSS_SHARING_DUE_30_89_FFIEC" hidden="1">"c27075"</definedName>
    <definedName name="IQ_CLOSED_END_SEC_1_4_1ST_LIENS_DOM_LOSS_SHARING_DUE_90_FFIEC" hidden="1">"c27115"</definedName>
    <definedName name="IQ_CLOSED_END_SEC_1_4_1ST_LIENS_DOM_LOSS_SHARING_FFIEC" hidden="1">"c27192"</definedName>
    <definedName name="IQ_CLOSED_END_SEC_1_4_1ST_LIENS_DOM_LOSS_SHARING_NON_ACCRUAL_FFIEC" hidden="1">"c27155"</definedName>
    <definedName name="IQ_CLOSED_END_SEC_1_4_1ST_LIENS_DUE_30_89_FFIEC" hidden="1">"c13261"</definedName>
    <definedName name="IQ_CLOSED_END_SEC_1_4_1ST_LIENS_DUE_90_FFIEC" hidden="1">"c13289"</definedName>
    <definedName name="IQ_CLOSED_END_SEC_1_4_1ST_LIENS_CHARGE_OFFS_FFIEC" hidden="1">"c13169"</definedName>
    <definedName name="IQ_CLOSED_END_SEC_1_4_1ST_LIENS_NON_ACCRUAL_FFIEC" hidden="1">"c13315"</definedName>
    <definedName name="IQ_CLOSED_END_SEC_1_4_1ST_LIENS_RECOV_FFIEC" hidden="1">"c13191"</definedName>
    <definedName name="IQ_CLOSED_END_SEC_1_4_JR_LIENS_DOM_LOSS_SHARING_DUE_30_89_FFIEC" hidden="1">"c27076"</definedName>
    <definedName name="IQ_CLOSED_END_SEC_1_4_JR_LIENS_DOM_LOSS_SHARING_DUE_90_FFIEC" hidden="1">"c27116"</definedName>
    <definedName name="IQ_CLOSED_END_SEC_1_4_JR_LIENS_DOM_LOSS_SHARING_FFIEC" hidden="1">"c27193"</definedName>
    <definedName name="IQ_CLOSED_END_SEC_1_4_JR_LIENS_DOM_LOSS_SHARING_NON_ACCRUAL_FFIEC" hidden="1">"c27156"</definedName>
    <definedName name="IQ_CLOSED_END_SEC_1_4_JR_LIENS_DUE_30_89_FFIEC" hidden="1">"c13262"</definedName>
    <definedName name="IQ_CLOSED_END_SEC_1_4_JR_LIENS_DUE_90_FFIEC" hidden="1">"c13290"</definedName>
    <definedName name="IQ_CLOSED_END_SEC_1_4_JR_LIENS_CHARGE_OFFS_FFIEC" hidden="1">"c13170"</definedName>
    <definedName name="IQ_CLOSED_END_SEC_1_4_JR_LIENS_NON_ACCRUAL_FFIEC" hidden="1">"c13316"</definedName>
    <definedName name="IQ_CLOSED_END_SEC_1_4_JR_LIENS_RECOV_FFIEC" hidden="1">"c13192"</definedName>
    <definedName name="IQ_CLOSED_END_SEC_1_4_RESIDENT_DUE_30_89_FFIEC" hidden="1">"c15413"</definedName>
    <definedName name="IQ_CLOSED_END_SEC_1_4_RESIDENT_DUE_90_FFIEC" hidden="1">"c15417"</definedName>
    <definedName name="IQ_CLOSED_END_SEC_1_4_RESIDENT_CHARGE_OFFS_FFIEC" hidden="1">"c15397"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DE_QUALITY_PRICE_BID_ASK_RT" hidden="1">"BIDASKQUALITY"</definedName>
    <definedName name="IQ_CODE_QUALITY_PRICE_RT" hidden="1">"PRICEQUALITY"</definedName>
    <definedName name="IQ_COGS" hidden="1">"c175"</definedName>
    <definedName name="IQ_COLLATERAL_TYPE" hidden="1">"c8954"</definedName>
    <definedName name="IQ_COLLATERALIZED_MBS_ISSUED_GUARANTEED_FNMA_FHLMC_GNMA_THRIFT" hidden="1">"c24834"</definedName>
    <definedName name="IQ_COLLECTION_DOMESTIC_FDIC" hidden="1">"c6387"</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_LL_LOSS_SHARING_DUE_30_89_FFIEC" hidden="1">"c27081"</definedName>
    <definedName name="IQ_COMM_INDUST_LL_LOSS_SHARING_DUE_90_FFIEC" hidden="1">"c27121"</definedName>
    <definedName name="IQ_COMM_INDUST_LL_LOSS_SHARING_NON_ACCRUAL_FFIEC" hidden="1">"c27161"</definedName>
    <definedName name="IQ_COMM_INDUST_LOANS_QUARTERLY_AVG_FFIEC" hidden="1">"c27064"</definedName>
    <definedName name="IQ_COMM_INDUST_LOSS_SHARING_FFIEC" hidden="1">"c27198"</definedName>
    <definedName name="IQ_COMM_INDUST_NON_US_ADR_LOANS_RSTRC_DUE_30_89_FFIEC" hidden="1">"c27098"</definedName>
    <definedName name="IQ_COMM_INDUST_NON_US_ADR_LOANS_RSTRC_NON_ACCRUAL_FFIEC" hidden="1">"c27178"</definedName>
    <definedName name="IQ_COMM_INDUST_NON_US_ADR_LOANS_RSTRC_TERMS_FFIEC" hidden="1">"c27029"</definedName>
    <definedName name="IQ_COMM_INDUST_US_ADR_LOANS_RSTRC_DUE_30_89_FFIEC" hidden="1">"c27097"</definedName>
    <definedName name="IQ_COMM_INDUST_US_ADR_LOANS_RSTRC_DUE_90_FFIEC" hidden="1">"c27137"</definedName>
    <definedName name="IQ_COMM_INDUST_US_ADR_LOANS_RSTRC_NON_ACCRUAL_FFIEC" hidden="1">"c27177"</definedName>
    <definedName name="IQ_COMM_INDUST_US_ADR_LOANS_RSTRC_TERMS_FFIEC" hidden="1">"c27028"</definedName>
    <definedName name="IQ_COMM_INDUSTRIA_NONL_US_ADR_LOANS_RSTRC_DUE_90_FFIEC" hidden="1">"c27138"</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MBS_ISSUED_FNMA_TRADING_DOM_FFIEC" hidden="1">"c27012"</definedName>
    <definedName name="IQ_COMM_MBS_ISSUED_FNMA_TRADING_FFIEC" hidden="1">"c27005"</definedName>
    <definedName name="IQ_COMM_MBS_TRADING_DOM_FFIEC" hidden="1">"c27354"</definedName>
    <definedName name="IQ_COMM_MBS_TRADING_FFIEC" hidden="1">"c27353"</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CHARGE_OFFS_FDIC" hidden="1">"c6598"</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DUE_30_89_FFIEC" hidden="1">"c15415"</definedName>
    <definedName name="IQ_COMMERCIAL_INDUSTRIAL_NON_US_DUE_90_FFIEC" hidden="1">"c15419"</definedName>
    <definedName name="IQ_COMMERCIAL_INDUSTRIAL_NON_US_CHARGE_OFFS_FFIEC" hidden="1">"c13179"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DUE_30_89_FFIEC" hidden="1">"c15414"</definedName>
    <definedName name="IQ_COMMERCIAL_INDUSTRIAL_US_DUE_90_FFIEC" hidden="1">"c15418"</definedName>
    <definedName name="IQ_COMMERCIAL_INDUSTRIAL_US_CHARGE_OFFS_FFIEC" hidden="1">"c13178"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 hidden="1">"c177"</definedName>
    <definedName name="IQ_COMMERCIAL_LOANS_TOTAL_LOANS" hidden="1">"c15709"</definedName>
    <definedName name="IQ_COMMERCIAL_MORT" hidden="1">"c179"</definedName>
    <definedName name="IQ_COMMERCIAL_MORT_LOANS"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LOSS_SHARING_FFIEC" hidden="1">"c27207"</definedName>
    <definedName name="IQ_CONST_LAND_DEVELOP_OTHER_DOM_RECOV_FFIEC" hidden="1">"c13632"</definedName>
    <definedName name="IQ_CONSTITUENTS" hidden="1">"c19169"</definedName>
    <definedName name="IQ_CONSTITUENTS_ADD" hidden="1">"c26979"</definedName>
    <definedName name="IQ_CONSTITUENTS_ADD_DATE" hidden="1">"c26980"</definedName>
    <definedName name="IQ_CONSTITUENTS_NAME" hidden="1">"c19192"</definedName>
    <definedName name="IQ_CONSTITUENTS_REMOVE" hidden="1">"c26981"</definedName>
    <definedName name="IQ_CONSTITUENTS_REMOVE_DATE" hidden="1">"c26982"</definedName>
    <definedName name="IQ_CONSTRUCTION_1_4_DWELLING_UNITS_THRIFT" hidden="1">"c24839"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LOANS_TOTAL_LOANS_THRIFT" hidden="1">"c25744"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CHARGE_OFFS_FFIEC" hidden="1">"c25838"</definedName>
    <definedName name="IQ_CONSUMER_LOANS_LL_REC_DOM_FFIEC" hidden="1">"c12911"</definedName>
    <definedName name="IQ_CONSUMER_LOANS_NON_ACCRUAL_FFIEC" hidden="1">"c25831"</definedName>
    <definedName name="IQ_CONSUMER_LOANS_QUARTERLY_AVG_FFIEC" hidden="1">"c27065"</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ACTS_OTHER_COMMODITIES_EQUITIES_FDIC" hidden="1">"c6522"</definedName>
    <definedName name="IQ_CONTRIB_COVERAGE_DATE" hidden="1">"c27242"</definedName>
    <definedName name="IQ_CONTRIB_ID_DET_EST" hidden="1">"c12045"</definedName>
    <definedName name="IQ_CONTRIB_ID_DET_EST_CIQ" hidden="1">"c12105"</definedName>
    <definedName name="IQ_CONTRIB_ID_NON_PER_DET_EST" hidden="1">"c13824"</definedName>
    <definedName name="IQ_CONTRIB_ID_NON_PER_DET_EST_CIQ" hidden="1">"c13825"</definedName>
    <definedName name="IQ_CONTRIB_NAME_DET_EST" hidden="1">"c12046"</definedName>
    <definedName name="IQ_CONTRIB_NAME_DET_EST_CIQ" hidden="1">"c12106"</definedName>
    <definedName name="IQ_CONTRIB_NAME_NON_PER_DET_EST" hidden="1">"c12760"</definedName>
    <definedName name="IQ_CONTRIB_NAME_NON_PER_DET_EST_CIQ" hidden="1">"c12761"</definedName>
    <definedName name="IQ_CONTRIB_REC_DET_EST" hidden="1">"c12051"</definedName>
    <definedName name="IQ_CONTRIB_REC_DET_EST_CIQ" hidden="1">"c12111"</definedName>
    <definedName name="IQ_CONTRIB_REC_DET_EST_DATE" hidden="1">"c12204"</definedName>
    <definedName name="IQ_CONTRIB_REC_DET_EST_DATE_CIQ" hidden="1">"c12257"</definedName>
    <definedName name="IQ_CONTRIB_REC_DET_EST_ORIGIN" hidden="1">"c12577"</definedName>
    <definedName name="IQ_CONTRIB_REC_DET_EST_ORIGIN_CIQ" hidden="1">"c12626"</definedName>
    <definedName name="IQ_CONTRIBUTOR_CIQID" hidden="1">"c13742"</definedName>
    <definedName name="IQ_CONTRIBUTOR_CODE_RT" hidden="1">"CONTRIBUTOR"</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DEPOSITS" hidden="1">"c26986"</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"c13767"</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F_FUNDING_ASSETS_FDIC" hidden="1">"c6725"</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ERPARTY_RISK" hidden="1">"c26989"</definedName>
    <definedName name="IQ_COUNTRY_NAME" hidden="1">"c230"</definedName>
    <definedName name="IQ_COUNTRY_NAME_ECON" hidden="1">"c11752"</definedName>
    <definedName name="IQ_COUPON_FORMULA" hidden="1">"c8965"</definedName>
    <definedName name="IQ_COVERAGE_RATIO" hidden="1">"c15243"</definedName>
    <definedName name="IQ_COVERED_COMPANIES_ANALYST_ID" hidden="1">"c27241"</definedName>
    <definedName name="IQ_COVERED_COMPANIES_ANALYST_NAME" hidden="1">"c27240"</definedName>
    <definedName name="IQ_COVERED_COMPANIES_ID" hidden="1">"c27239"</definedName>
    <definedName name="IQ_COVERED_COMPANIES_NAME" hidden="1">"c27238"</definedName>
    <definedName name="IQ_COVERED_COMPANIES_TICKER" hidden="1">"c27293"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CHARGE_OFFS_FDIC" hidden="1">"c6652"</definedName>
    <definedName name="IQ_CREDIT_CARD_CHARGE_OFFS_RELATED_ACCRUED_INTEREST_THRIFT" hidden="1">"c25228"</definedName>
    <definedName name="IQ_CREDIT_CARD_INTERCHANGE_FEES_FFIEC" hidden="1">"c13046"</definedName>
    <definedName name="IQ_CREDIT_CARD_LINES_FDIC" hidden="1">"c6525"</definedName>
    <definedName name="IQ_CREDIT_CARD_LINES_UNUSED_FFIEC" hidden="1">"c13242"</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GROSS_LOANS_THRIFT" hidden="1">"c25734"</definedName>
    <definedName name="IQ_CREDIT_CARD_LOANS_CHARGE_OFFS_FFIEC" hidden="1">"c13180"</definedName>
    <definedName name="IQ_CREDIT_CARD_LOANS_LOSS_SHARING_DUE_30_89_FFIEC" hidden="1">"c27082"</definedName>
    <definedName name="IQ_CREDIT_CARD_LOANS_LOSS_SHARING_DUE_90_FFIEC" hidden="1">"c27122"</definedName>
    <definedName name="IQ_CREDIT_CARD_LOANS_LOSS_SHARING_FFIEC" hidden="1">"c27199"</definedName>
    <definedName name="IQ_CREDIT_CARD_LOANS_LOSS_SHARING_NON_ACCRUAL_FFIEC" hidden="1">"c27162"</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LOANS_RSTRC_TERMS_FFIEC" hidden="1">"c27034"</definedName>
    <definedName name="IQ_CREDIT_CARD_NET_CHARGE_OFFS_FDIC" hidden="1">"c6654"</definedName>
    <definedName name="IQ_CREDIT_CARD_RECOVERIES_FDIC" hidden="1">"c6653"</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LOANS_QUARTERLY_AVG_FFIEC" hidden="1">"c27066"</definedName>
    <definedName name="IQ_CREDIT_CARDS_CONSUMER_OPEN_END_LINES_CREDIT_THRIFT" hidden="1">"c25609"</definedName>
    <definedName name="IQ_CREDIT_CARDS_EXCD_10_RSTRC_DUE_30_89_FFIEC" hidden="1">"c27103"</definedName>
    <definedName name="IQ_CREDIT_CARDS_EXCD_10_RSTRC_DUE_90_FFIEC" hidden="1">"c27143"</definedName>
    <definedName name="IQ_CREDIT_CARDS_EXCD_10_RSTRC_NON_ACCRUAL_FFIEC" hidden="1">"c27183"</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REDIT_RISK" hidden="1">"c26988"</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CY_RT" hidden="1">"ISOCURRENCY"</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_BETA" hidden="1">"c27487"</definedName>
    <definedName name="IQ_CUSTOM_BETA_DATA_POINTS" hidden="1">"c27490"</definedName>
    <definedName name="IQ_CUSTOM_BETA_RSQ" hidden="1">"c27488"</definedName>
    <definedName name="IQ_CUSTOM_BETA_STD" hidden="1">"c27489"</definedName>
    <definedName name="IQ_CUSTOMER_DEPOSITS" hidden="1">"c28872"</definedName>
    <definedName name="IQ_CUSTOMER_LIAB_ACCEPTANCES_OUT_FFIEC" hidden="1">"c12835"</definedName>
    <definedName name="IQ_CY" hidden="1">10000</definedName>
    <definedName name="IQ_DA" hidden="1">"c247"</definedName>
    <definedName name="IQ_DA_ACT_OR_EST" hidden="1">"c18268"</definedName>
    <definedName name="IQ_DA_ACT_OR_EST_CIQ" hidden="1">"c18274"</definedName>
    <definedName name="IQ_DA_BR" hidden="1">"c248"</definedName>
    <definedName name="IQ_DA_CF" hidden="1">"c249"</definedName>
    <definedName name="IQ_DA_CF_BNK" hidden="1">"c250"</definedName>
    <definedName name="IQ_DA_CF_BR" hidden="1">"c251"</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EST" hidden="1">"c18115"</definedName>
    <definedName name="IQ_DA_EST_CIQ" hidden="1">"c18183"</definedName>
    <definedName name="IQ_DA_EST_NOTE" hidden="1">"c18236"</definedName>
    <definedName name="IQ_DA_EST_NOTE_CIQ" hidden="1">"c18243"</definedName>
    <definedName name="IQ_DA_FIN" hidden="1">"c256"</definedName>
    <definedName name="IQ_DA_GUIDANCE" hidden="1">"c18409"</definedName>
    <definedName name="IQ_DA_HIGH_EST" hidden="1">"c18135"</definedName>
    <definedName name="IQ_DA_HIGH_EST_CIQ" hidden="1">"c18197"</definedName>
    <definedName name="IQ_DA_HIGH_GUIDANCE" hidden="1">"c18410"</definedName>
    <definedName name="IQ_DA_INS" hidden="1">"c257"</definedName>
    <definedName name="IQ_DA_LOW_EST" hidden="1">"c18145"</definedName>
    <definedName name="IQ_DA_LOW_EST_CIQ" hidden="1">"c18204"</definedName>
    <definedName name="IQ_DA_LOW_GUIDANCE" hidden="1">"c18411"</definedName>
    <definedName name="IQ_DA_MEDIAN_EST" hidden="1">"c18125"</definedName>
    <definedName name="IQ_DA_MEDIAN_EST_CIQ" hidden="1">"c18190"</definedName>
    <definedName name="IQ_DA_NUM_EST" hidden="1">"c18165"</definedName>
    <definedName name="IQ_DA_NUM_EST_CIQ" hidden="1">"c18218"</definedName>
    <definedName name="IQ_DA_RE" hidden="1">"c6207"</definedName>
    <definedName name="IQ_DA_REIT" hidden="1">"c258"</definedName>
    <definedName name="IQ_DA_REV_DATE_TIME" hidden="1">"c28217"</definedName>
    <definedName name="IQ_DA_REV_DATE_TIME_CIQ" hidden="1">"c28334"</definedName>
    <definedName name="IQ_DA_REV_DATE_TIME_REUT" hidden="1">"c28568"</definedName>
    <definedName name="IQ_DA_REV_DATE_TIME_THOM" hidden="1">"c28451"</definedName>
    <definedName name="IQ_DA_REVISIONS" hidden="1">"c28178"</definedName>
    <definedName name="IQ_DA_REVISIONS_CIQ" hidden="1">"c28295"</definedName>
    <definedName name="IQ_DA_REVISIONS_REUT" hidden="1">"c28529"</definedName>
    <definedName name="IQ_DA_REVISIONS_THOM" hidden="1">"c28412"</definedName>
    <definedName name="IQ_DA_STDDEV_EST" hidden="1">"c18155"</definedName>
    <definedName name="IQ_DA_STDDEV_EST_CIQ" hidden="1">"c18211"</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LOSS_SHARING_FFIEC" hidden="1">"c27214"</definedName>
    <definedName name="IQ_DEBT_SEC_OVER_5YR_INVEST_SECURITIES_FFIEC" hidden="1">"c13466"</definedName>
    <definedName name="IQ_DEBT_SECURITIES_FOREIGN_FFIEC" hidden="1">"c13484"</definedName>
    <definedName name="IQ_DEBT_SECURITIES_IN_ISSUE" hidden="1">"c28874"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ONTRIBUTION_TOTAL_COST" hidden="1">"c300"</definedName>
    <definedName name="IQ_DEF_CHARGES_BR" hidden="1">"c288"</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FROM_DUE_BANKS" hidden="1">"c28873"</definedName>
    <definedName name="IQ_DEPOSITS_HELD_DOMESTIC_FDIC" hidden="1">"c6340"</definedName>
    <definedName name="IQ_DEPOSITS_HELD_FOREIGN_FDIC" hidden="1">"c6341"</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PRECIATION_RENTAL_ASSETS" hidden="1">"c26972"</definedName>
    <definedName name="IQ_DEPRECIATION_RENTAL_ASSETS_CF" hidden="1">"c26973"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EST" hidden="1">"c26906"</definedName>
    <definedName name="IQ_DISTRIB_CASH_SHARE_TRUSTS_EST_CIQ" hidden="1">"c4810"</definedName>
    <definedName name="IQ_DISTRIB_CASH_SHARE_TRUSTS_EST_DOWN_2MONTH_CIQ" hidden="1">"c24624"</definedName>
    <definedName name="IQ_DISTRIB_CASH_SHARE_TRUSTS_EST_DOWN_3MONTH_CIQ" hidden="1">"c24628"</definedName>
    <definedName name="IQ_DISTRIB_CASH_SHARE_TRUSTS_EST_DOWN_MONTH_CIQ" hidden="1">"c24620"</definedName>
    <definedName name="IQ_DISTRIB_CASH_SHARE_TRUSTS_EST_NOTE_CIQ" hidden="1">"c24611"</definedName>
    <definedName name="IQ_DISTRIB_CASH_SHARE_TRUSTS_EST_NUM_ANALYSTS_2MONTH_CIQ" hidden="1">"c24622"</definedName>
    <definedName name="IQ_DISTRIB_CASH_SHARE_TRUSTS_EST_NUM_ANALYSTS_3MONTH_CIQ" hidden="1">"c24626"</definedName>
    <definedName name="IQ_DISTRIB_CASH_SHARE_TRUSTS_EST_NUM_ANALYSTS_MONTH_CIQ" hidden="1">"c24618"</definedName>
    <definedName name="IQ_DISTRIB_CASH_SHARE_TRUSTS_EST_REV_DATE_TIME" hidden="1">"c28201"</definedName>
    <definedName name="IQ_DISTRIB_CASH_SHARE_TRUSTS_EST_REV_DATE_TIME_CIQ" hidden="1">"c28318"</definedName>
    <definedName name="IQ_DISTRIB_CASH_SHARE_TRUSTS_EST_REV_DATE_TIME_REUT" hidden="1">"c28552"</definedName>
    <definedName name="IQ_DISTRIB_CASH_SHARE_TRUSTS_EST_REV_DATE_TIME_THOM" hidden="1">"c28435"</definedName>
    <definedName name="IQ_DISTRIB_CASH_SHARE_TRUSTS_EST_REVISIONS" hidden="1">"c28162"</definedName>
    <definedName name="IQ_DISTRIB_CASH_SHARE_TRUSTS_EST_REVISIONS_CIQ" hidden="1">"c28279"</definedName>
    <definedName name="IQ_DISTRIB_CASH_SHARE_TRUSTS_EST_REVISIONS_REUT" hidden="1">"c28513"</definedName>
    <definedName name="IQ_DISTRIB_CASH_SHARE_TRUSTS_EST_REVISIONS_THOM" hidden="1">"c28396"</definedName>
    <definedName name="IQ_DISTRIB_CASH_SHARE_TRUSTS_EST_TOTAL_REVISED_2MONTH_CIQ" hidden="1">"c24625"</definedName>
    <definedName name="IQ_DISTRIB_CASH_SHARE_TRUSTS_EST_TOTAL_REVISED_3MONTH_CIQ" hidden="1">"c24629"</definedName>
    <definedName name="IQ_DISTRIB_CASH_SHARE_TRUSTS_EST_TOTAL_REVISED_MONTH_CIQ" hidden="1">"c24621"</definedName>
    <definedName name="IQ_DISTRIB_CASH_SHARE_TRUSTS_EST_UP_2MONTH_CIQ" hidden="1">"c24623"</definedName>
    <definedName name="IQ_DISTRIB_CASH_SHARE_TRUSTS_EST_UP_3MONTH_CIQ" hidden="1">"c24627"</definedName>
    <definedName name="IQ_DISTRIB_CASH_SHARE_TRUSTS_EST_UP_MONTH_CIQ" hidden="1">"c24619"</definedName>
    <definedName name="IQ_DISTRIB_CASH_SHARE_TRUSTS_HIGH_EST" hidden="1">"c26907"</definedName>
    <definedName name="IQ_DISTRIB_CASH_SHARE_TRUSTS_HIGH_EST_CIQ" hidden="1">"c4813"</definedName>
    <definedName name="IQ_DISTRIB_CASH_SHARE_TRUSTS_LOW_EST" hidden="1">"c26908"</definedName>
    <definedName name="IQ_DISTRIB_CASH_SHARE_TRUSTS_LOW_EST_CIQ" hidden="1">"c4814"</definedName>
    <definedName name="IQ_DISTRIB_CASH_SHARE_TRUSTS_MEDIAN_EST" hidden="1">"c26909"</definedName>
    <definedName name="IQ_DISTRIB_CASH_SHARE_TRUSTS_MEDIAN_EST_CIQ" hidden="1">"c4815"</definedName>
    <definedName name="IQ_DISTRIB_CASH_SHARE_TRUSTS_NUM_EST" hidden="1">"c26910"</definedName>
    <definedName name="IQ_DISTRIB_CASH_SHARE_TRUSTS_NUM_EST_CIQ" hidden="1">"c4816"</definedName>
    <definedName name="IQ_DISTRIB_CASH_SHARE_TRUSTS_STDDEV_EST" hidden="1">"c26911"</definedName>
    <definedName name="IQ_DISTRIB_CASH_SHARE_TRUSTS_STDDEV_EST_CIQ" hidden="1">"c4817"</definedName>
    <definedName name="IQ_DISTRIB_CASH_TRUSTS_EST" hidden="1">"c26912"</definedName>
    <definedName name="IQ_DISTRIB_CASH_TRUSTS_EST_CIQ" hidden="1">"c4802"</definedName>
    <definedName name="IQ_DISTRIB_CASH_TRUSTS_EST_DOWN_2MONTH_CIQ" hidden="1">"c24605"</definedName>
    <definedName name="IQ_DISTRIB_CASH_TRUSTS_EST_DOWN_3MONTH_CIQ" hidden="1">"c24609"</definedName>
    <definedName name="IQ_DISTRIB_CASH_TRUSTS_EST_DOWN_MONTH_CIQ" hidden="1">"c24601"</definedName>
    <definedName name="IQ_DISTRIB_CASH_TRUSTS_EST_NOTE_CIQ" hidden="1">"c24592"</definedName>
    <definedName name="IQ_DISTRIB_CASH_TRUSTS_EST_NUM_ANALYSTS_2MONTH_CIQ" hidden="1">"c24603"</definedName>
    <definedName name="IQ_DISTRIB_CASH_TRUSTS_EST_NUM_ANALYSTS_3MONTH_CIQ" hidden="1">"c24607"</definedName>
    <definedName name="IQ_DISTRIB_CASH_TRUSTS_EST_NUM_ANALYSTS_MONTH_CIQ" hidden="1">"c24599"</definedName>
    <definedName name="IQ_DISTRIB_CASH_TRUSTS_EST_REV_DATE_TIME" hidden="1">"c28200"</definedName>
    <definedName name="IQ_DISTRIB_CASH_TRUSTS_EST_REV_DATE_TIME_CIQ" hidden="1">"c28317"</definedName>
    <definedName name="IQ_DISTRIB_CASH_TRUSTS_EST_REV_DATE_TIME_REUT" hidden="1">"c28551"</definedName>
    <definedName name="IQ_DISTRIB_CASH_TRUSTS_EST_REV_DATE_TIME_THOM" hidden="1">"c28434"</definedName>
    <definedName name="IQ_DISTRIB_CASH_TRUSTS_EST_REVISIONS" hidden="1">"c28161"</definedName>
    <definedName name="IQ_DISTRIB_CASH_TRUSTS_EST_REVISIONS_CIQ" hidden="1">"c28278"</definedName>
    <definedName name="IQ_DISTRIB_CASH_TRUSTS_EST_REVISIONS_REUT" hidden="1">"c28512"</definedName>
    <definedName name="IQ_DISTRIB_CASH_TRUSTS_EST_REVISIONS_THOM" hidden="1">"c28395"</definedName>
    <definedName name="IQ_DISTRIB_CASH_TRUSTS_EST_TOTAL_REVISED_2MONTH_CIQ" hidden="1">"c24606"</definedName>
    <definedName name="IQ_DISTRIB_CASH_TRUSTS_EST_TOTAL_REVISED_3MONTH_CIQ" hidden="1">"c24610"</definedName>
    <definedName name="IQ_DISTRIB_CASH_TRUSTS_EST_TOTAL_REVISED_MONTH_CIQ" hidden="1">"c24602"</definedName>
    <definedName name="IQ_DISTRIB_CASH_TRUSTS_EST_UP_2MONTH_CIQ" hidden="1">"c24604"</definedName>
    <definedName name="IQ_DISTRIB_CASH_TRUSTS_EST_UP_3MONTH_CIQ" hidden="1">"c24608"</definedName>
    <definedName name="IQ_DISTRIB_CASH_TRUSTS_EST_UP_MONTH_CIQ" hidden="1">"c24600"</definedName>
    <definedName name="IQ_DISTRIB_CASH_TRUSTS_HIGH_EST" hidden="1">"c26913"</definedName>
    <definedName name="IQ_DISTRIB_CASH_TRUSTS_HIGH_EST_CIQ" hidden="1">"c4805"</definedName>
    <definedName name="IQ_DISTRIB_CASH_TRUSTS_LOW_EST" hidden="1">"c26914"</definedName>
    <definedName name="IQ_DISTRIB_CASH_TRUSTS_LOW_EST_CIQ" hidden="1">"c4806"</definedName>
    <definedName name="IQ_DISTRIB_CASH_TRUSTS_MEDIAN_EST" hidden="1">"c26915"</definedName>
    <definedName name="IQ_DISTRIB_CASH_TRUSTS_MEDIAN_EST_CIQ" hidden="1">"c4807"</definedName>
    <definedName name="IQ_DISTRIB_CASH_TRUSTS_NUM_EST" hidden="1">"c26916"</definedName>
    <definedName name="IQ_DISTRIB_CASH_TRUSTS_NUM_EST_CIQ" hidden="1">"c4808"</definedName>
    <definedName name="IQ_DISTRIB_CASH_TRUSTS_STDDEV_EST" hidden="1">"c26917"</definedName>
    <definedName name="IQ_DISTRIB_CASH_TRUSTS_STDDEV_EST_CIQ" hidden="1">"c4819"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STRIBUTABLE_CASH_STDDEV_EST_CIQ" hidden="1">"c4819"</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INCOME_FHLB_STOCK_THRIFT" hidden="1">"c24754"</definedName>
    <definedName name="IQ_DIVIDEND_INCOME_OTHER_EQUITY_INV_THRIFT" hidden="1">"c24755"</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_FINANCE_CF" hidden="1">"c27336"</definedName>
    <definedName name="IQ_DO_INVEST_CF" hidden="1">"c27335"</definedName>
    <definedName name="IQ_DOC_CLAUSE" hidden="1">"c6032"</definedName>
    <definedName name="IQ_DOM_OFFICE_DEPOSITS_TOT_DEPOSITS_FFIEC" hidden="1">"c13910"</definedName>
    <definedName name="IQ_DOMESTIC_DEPOSITS" hidden="1">"c27338"</definedName>
    <definedName name="IQ_DOMESTIC_LOANS" hidden="1">"c27340"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ACT_OR_EST_CIQ_COL" hidden="1">"c11709"</definedName>
    <definedName name="IQ_DPS_ACT_OR_EST_REUT" hidden="1">"c5464"</definedName>
    <definedName name="IQ_DPS_ACT_OR_EST_THOM" hidden="1">"c5302"</definedName>
    <definedName name="IQ_DPS_DET_EST" hidden="1">"c12052"</definedName>
    <definedName name="IQ_DPS_DET_EST_CIQ" hidden="1">"c12112"</definedName>
    <definedName name="IQ_DPS_DET_EST_CURRENCY" hidden="1">"c12459"</definedName>
    <definedName name="IQ_DPS_DET_EST_CURRENCY_CIQ" hidden="1">"c12503"</definedName>
    <definedName name="IQ_DPS_DET_EST_DATE" hidden="1">"c12205"</definedName>
    <definedName name="IQ_DPS_DET_EST_DATE_CIQ" hidden="1">"c12258"</definedName>
    <definedName name="IQ_DPS_DET_EST_INCL" hidden="1">"c12342"</definedName>
    <definedName name="IQ_DPS_DET_EST_INCL_CIQ" hidden="1">"c12386"</definedName>
    <definedName name="IQ_DPS_DET_EST_ORIGIN" hidden="1">"c12578"</definedName>
    <definedName name="IQ_DPS_DET_EST_ORIGIN_CIQ" hidden="1">"c12627"</definedName>
    <definedName name="IQ_DPS_EST" hidden="1">"c1674"</definedName>
    <definedName name="IQ_DPS_EST_BOTTOM_UP" hidden="1">"c5493"</definedName>
    <definedName name="IQ_DPS_EST_BOTTOM_UP_CIQ" hidden="1">"c12030"</definedName>
    <definedName name="IQ_DPS_EST_BOTTOM_UP_REUT" hidden="1">"c5501"</definedName>
    <definedName name="IQ_DPS_EST_CIQ" hidden="1">"c3682"</definedName>
    <definedName name="IQ_DPS_EST_DOWN_2MONTH" hidden="1">"c16345"</definedName>
    <definedName name="IQ_DPS_EST_DOWN_2MONTH_CIQ" hidden="1">"c16657"</definedName>
    <definedName name="IQ_DPS_EST_DOWN_3MONTH" hidden="1">"c16349"</definedName>
    <definedName name="IQ_DPS_EST_DOWN_3MONTH_CIQ" hidden="1">"c16661"</definedName>
    <definedName name="IQ_DPS_EST_DOWN_MONTH" hidden="1">"c16341"</definedName>
    <definedName name="IQ_DPS_EST_DOWN_MONTH_CIQ" hidden="1">"c16653"</definedName>
    <definedName name="IQ_DPS_EST_NOTE" hidden="1">"c17509"</definedName>
    <definedName name="IQ_DPS_EST_NOTE_CIQ" hidden="1">"c17462"</definedName>
    <definedName name="IQ_DPS_EST_NUM_ANALYSTS_2MONTH" hidden="1">"c16343"</definedName>
    <definedName name="IQ_DPS_EST_NUM_ANALYSTS_2MONTH_CIQ" hidden="1">"c16655"</definedName>
    <definedName name="IQ_DPS_EST_NUM_ANALYSTS_3MONTH" hidden="1">"c16347"</definedName>
    <definedName name="IQ_DPS_EST_NUM_ANALYSTS_3MONTH_CIQ" hidden="1">"c16659"</definedName>
    <definedName name="IQ_DPS_EST_NUM_ANALYSTS_MONTH" hidden="1">"c16339"</definedName>
    <definedName name="IQ_DPS_EST_NUM_ANALYSTS_MONTH_CIQ" hidden="1">"c16651"</definedName>
    <definedName name="IQ_DPS_EST_REUT" hidden="1">"c3851"</definedName>
    <definedName name="IQ_DPS_EST_REV_DATE_TIME" hidden="1">"c28191"</definedName>
    <definedName name="IQ_DPS_EST_REV_DATE_TIME_CIQ" hidden="1">"c28308"</definedName>
    <definedName name="IQ_DPS_EST_REVISIONS" hidden="1">"c28152"</definedName>
    <definedName name="IQ_DPS_EST_REVISIONS_CIQ" hidden="1">"c28269"</definedName>
    <definedName name="IQ_DPS_EST_THOM" hidden="1">"c4013"</definedName>
    <definedName name="IQ_DPS_EST_TOTAL_REVISED_2MONTH" hidden="1">"c16346"</definedName>
    <definedName name="IQ_DPS_EST_TOTAL_REVISED_2MONTH_CIQ" hidden="1">"c16658"</definedName>
    <definedName name="IQ_DPS_EST_TOTAL_REVISED_3MONTH" hidden="1">"c16350"</definedName>
    <definedName name="IQ_DPS_EST_TOTAL_REVISED_3MONTH_CIQ" hidden="1">"c16662"</definedName>
    <definedName name="IQ_DPS_EST_TOTAL_REVISED_MONTH" hidden="1">"c16342"</definedName>
    <definedName name="IQ_DPS_EST_TOTAL_REVISED_MONTH_CIQ" hidden="1">"c16654"</definedName>
    <definedName name="IQ_DPS_EST_UP_2MONTH" hidden="1">"c16344"</definedName>
    <definedName name="IQ_DPS_EST_UP_2MONTH_CIQ" hidden="1">"c16656"</definedName>
    <definedName name="IQ_DPS_EST_UP_3MONTH" hidden="1">"c16348"</definedName>
    <definedName name="IQ_DPS_EST_UP_3MONTH_CIQ" hidden="1">"c16660"</definedName>
    <definedName name="IQ_DPS_EST_UP_MONTH" hidden="1">"c16340"</definedName>
    <definedName name="IQ_DPS_EST_UP_MONTH_CIQ" hidden="1">"c16652"</definedName>
    <definedName name="IQ_DPS_GUIDANCE" hidden="1">"c4302"</definedName>
    <definedName name="IQ_DPS_GUIDANCE_CIQ" hidden="1">"c4827"</definedName>
    <definedName name="IQ_DPS_GUIDANCE_CIQ_COL" hidden="1">"c11474"</definedName>
    <definedName name="IQ_DPS_HIGH_EST" hidden="1">"c1676"</definedName>
    <definedName name="IQ_DPS_HIGH_EST_CIQ" hidden="1">"c3684"</definedName>
    <definedName name="IQ_DPS_HIGH_EST_REUT" hidden="1">"c3853"</definedName>
    <definedName name="IQ_DPS_HIGH_EST_THOM" hidden="1">"c4015"</definedName>
    <definedName name="IQ_DPS_HIGH_GUIDANCE" hidden="1">"c4168"</definedName>
    <definedName name="IQ_DPS_HIGH_GUIDANCE_CIQ" hidden="1">"c4580"</definedName>
    <definedName name="IQ_DPS_HIGH_GUIDANCE_CIQ_COL" hidden="1">"c11229"</definedName>
    <definedName name="IQ_DPS_LOW_EST" hidden="1">"c1677"</definedName>
    <definedName name="IQ_DPS_LOW_EST_CIQ" hidden="1">"c3685"</definedName>
    <definedName name="IQ_DPS_LOW_EST_REUT" hidden="1">"c3854"</definedName>
    <definedName name="IQ_DPS_LOW_EST_THOM" hidden="1">"c4016"</definedName>
    <definedName name="IQ_DPS_LOW_GUIDANCE" hidden="1">"c4208"</definedName>
    <definedName name="IQ_DPS_LOW_GUIDANCE_CIQ" hidden="1">"c4620"</definedName>
    <definedName name="IQ_DPS_LOW_GUIDANCE_CIQ_COL" hidden="1">"c11269"</definedName>
    <definedName name="IQ_DPS_MEDIAN_EST" hidden="1">"c1675"</definedName>
    <definedName name="IQ_DPS_MEDIAN_EST_CIQ" hidden="1">"c3683"</definedName>
    <definedName name="IQ_DPS_MEDIAN_EST_REUT" hidden="1">"c3852"</definedName>
    <definedName name="IQ_DPS_MEDIAN_EST_THOM" hidden="1">"c4014"</definedName>
    <definedName name="IQ_DPS_NUM_EST" hidden="1">"c1678"</definedName>
    <definedName name="IQ_DPS_NUM_EST_CIQ" hidden="1">"c3686"</definedName>
    <definedName name="IQ_DPS_NUM_EST_REUT" hidden="1">"c3855"</definedName>
    <definedName name="IQ_DPS_NUM_EST_THOM" hidden="1">"c4017"</definedName>
    <definedName name="IQ_DPS_STDDEV_EST" hidden="1">"c1679"</definedName>
    <definedName name="IQ_DPS_STDDEV_EST_CIQ" hidden="1">"c3687"</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CHARGE_OFFS_FDIC" hidden="1">"c6735"</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ACT_OR_EST_CIQ_COL" hidden="1">"c11710"</definedName>
    <definedName name="IQ_EBIT_ACT_OR_EST_REUT" hidden="1">"c5465"</definedName>
    <definedName name="IQ_EBIT_ACT_OR_EST_THOM" hidden="1">"c5303"</definedName>
    <definedName name="IQ_EBIT_DET_EST" hidden="1">"c12053"</definedName>
    <definedName name="IQ_EBIT_DET_EST_CIQ" hidden="1">"c12113"</definedName>
    <definedName name="IQ_EBIT_DET_EST_CURRENCY" hidden="1">"c12460"</definedName>
    <definedName name="IQ_EBIT_DET_EST_CURRENCY_CIQ" hidden="1">"c12504"</definedName>
    <definedName name="IQ_EBIT_DET_EST_DATE" hidden="1">"c12206"</definedName>
    <definedName name="IQ_EBIT_DET_EST_DATE_CIQ" hidden="1">"c12259"</definedName>
    <definedName name="IQ_EBIT_DET_EST_INCL" hidden="1">"c12343"</definedName>
    <definedName name="IQ_EBIT_DET_EST_INCL_CIQ" hidden="1">"c12387"</definedName>
    <definedName name="IQ_EBIT_DET_EST_ORIGIN" hidden="1">"c12579"</definedName>
    <definedName name="IQ_EBIT_DET_EST_ORIGIN_CIQ" hidden="1">"c12628"</definedName>
    <definedName name="IQ_EBIT_EQ_INC" hidden="1">"c3498"</definedName>
    <definedName name="IQ_EBIT_EQ_INC_EXCL_SBC" hidden="1">"c3502"</definedName>
    <definedName name="IQ_EBIT_EST" hidden="1">"c1681"</definedName>
    <definedName name="IQ_EBIT_EST_CIQ" hidden="1">"c4674"</definedName>
    <definedName name="IQ_EBIT_EST_DOWN_2MONTH" hidden="1">"c16357"</definedName>
    <definedName name="IQ_EBIT_EST_DOWN_2MONTH_CIQ" hidden="1">"c16669"</definedName>
    <definedName name="IQ_EBIT_EST_DOWN_3MONTH" hidden="1">"c16361"</definedName>
    <definedName name="IQ_EBIT_EST_DOWN_3MONTH_CIQ" hidden="1">"c16673"</definedName>
    <definedName name="IQ_EBIT_EST_DOWN_MONTH" hidden="1">"c16353"</definedName>
    <definedName name="IQ_EBIT_EST_DOWN_MONTH_CIQ" hidden="1">"c16665"</definedName>
    <definedName name="IQ_EBIT_EST_NOTE" hidden="1">"c17510"</definedName>
    <definedName name="IQ_EBIT_EST_NOTE_CIQ" hidden="1">"c17463"</definedName>
    <definedName name="IQ_EBIT_EST_NUM_ANALYSTS_2MONTH" hidden="1">"c16355"</definedName>
    <definedName name="IQ_EBIT_EST_NUM_ANALYSTS_2MONTH_CIQ" hidden="1">"c16667"</definedName>
    <definedName name="IQ_EBIT_EST_NUM_ANALYSTS_3MONTH" hidden="1">"c16359"</definedName>
    <definedName name="IQ_EBIT_EST_NUM_ANALYSTS_3MONTH_CIQ" hidden="1">"c16671"</definedName>
    <definedName name="IQ_EBIT_EST_NUM_ANALYSTS_MONTH" hidden="1">"c16351"</definedName>
    <definedName name="IQ_EBIT_EST_NUM_ANALYSTS_MONTH_CIQ" hidden="1">"c16663"</definedName>
    <definedName name="IQ_EBIT_EST_REUT" hidden="1">"c5333"</definedName>
    <definedName name="IQ_EBIT_EST_REV_DATE_TIME" hidden="1">"c28192"</definedName>
    <definedName name="IQ_EBIT_EST_REV_DATE_TIME_CIQ" hidden="1">"c28309"</definedName>
    <definedName name="IQ_EBIT_EST_REVISIONS" hidden="1">"c28153"</definedName>
    <definedName name="IQ_EBIT_EST_REVISIONS_CIQ" hidden="1">"c28270"</definedName>
    <definedName name="IQ_EBIT_EST_THOM" hidden="1">"c5105"</definedName>
    <definedName name="IQ_EBIT_EST_TOTAL_REVISED_2MONTH" hidden="1">"c16358"</definedName>
    <definedName name="IQ_EBIT_EST_TOTAL_REVISED_2MONTH_CIQ" hidden="1">"c16670"</definedName>
    <definedName name="IQ_EBIT_EST_TOTAL_REVISED_3MONTH" hidden="1">"c16362"</definedName>
    <definedName name="IQ_EBIT_EST_TOTAL_REVISED_3MONTH_CIQ" hidden="1">"c16674"</definedName>
    <definedName name="IQ_EBIT_EST_TOTAL_REVISED_MONTH" hidden="1">"c16354"</definedName>
    <definedName name="IQ_EBIT_EST_TOTAL_REVISED_MONTH_CIQ" hidden="1">"c16666"</definedName>
    <definedName name="IQ_EBIT_EST_UP_2MONTH" hidden="1">"c16356"</definedName>
    <definedName name="IQ_EBIT_EST_UP_2MONTH_CIQ" hidden="1">"c16668"</definedName>
    <definedName name="IQ_EBIT_EST_UP_3MONTH" hidden="1">"c16360"</definedName>
    <definedName name="IQ_EBIT_EST_UP_3MONTH_CIQ" hidden="1">"c16672"</definedName>
    <definedName name="IQ_EBIT_EST_UP_MONTH" hidden="1">"c16352"</definedName>
    <definedName name="IQ_EBIT_EST_UP_MONTH_CIQ" hidden="1">"c16664"</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ACT_OR_EST_CIQ" hidden="1">"c4831"</definedName>
    <definedName name="IQ_EBIT_GW_ACT_OR_EST_CIQ_COL" hidden="1">"c11478"</definedName>
    <definedName name="IQ_EBIT_GW_EST" hidden="1">"c4305"</definedName>
    <definedName name="IQ_EBIT_GW_EST_CIQ" hidden="1">"c4830"</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EST_REUT" hidden="1">"c5335"</definedName>
    <definedName name="IQ_EBIT_HIGH_EST_THOM" hidden="1">"c5107"</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CIQ" hidden="1">"c4677"</definedName>
    <definedName name="IQ_EBIT_LOW_EST_REUT" hidden="1">"c5336"</definedName>
    <definedName name="IQ_EBIT_LOW_EST_THOM" hidden="1">"c5108"</definedName>
    <definedName name="IQ_EBIT_LOW_GUIDANCE" hidden="1">"c4212"</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CIQ" hidden="1">"c4675"</definedName>
    <definedName name="IQ_EBIT_MEDIAN_EST_REUT" hidden="1">"c5334"</definedName>
    <definedName name="IQ_EBIT_MEDIAN_EST_THOM" hidden="1">"c5106"</definedName>
    <definedName name="IQ_EBIT_NUM_EST" hidden="1">"c1685"</definedName>
    <definedName name="IQ_EBIT_NUM_EST_CIQ" hidden="1">"c4678"</definedName>
    <definedName name="IQ_EBIT_NUM_EST_REUT" hidden="1">"c5337"</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IQ" hidden="1">"c12114"</definedName>
    <definedName name="IQ_EBITDA_DET_EST_CURRENCY" hidden="1">"c12461"</definedName>
    <definedName name="IQ_EBITDA_DET_EST_CURRENCY_CIQ" hidden="1">"c12505"</definedName>
    <definedName name="IQ_EBITDA_DET_EST_DATE" hidden="1">"c12207"</definedName>
    <definedName name="IQ_EBITDA_DET_EST_DATE_CIQ" hidden="1">"c12260"</definedName>
    <definedName name="IQ_EBITDA_DET_EST_INCL" hidden="1">"c12344"</definedName>
    <definedName name="IQ_EBITDA_DET_EST_INCL_CIQ" hidden="1">"c12388"</definedName>
    <definedName name="IQ_EBITDA_DET_EST_ORIGIN" hidden="1">"c12580"</definedName>
    <definedName name="IQ_EBITDA_DET_EST_ORIGIN_CIQ" hidden="1">"c12629"</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REUT" hidden="1">"c3640"</definedName>
    <definedName name="IQ_EBITDA_EST_REV_DATE_TIME" hidden="1">"c28184"</definedName>
    <definedName name="IQ_EBITDA_EST_REV_DATE_TIME_CIQ" hidden="1">"c28301"</definedName>
    <definedName name="IQ_EBITDA_EST_REVISIONS" hidden="1">"c28145"</definedName>
    <definedName name="IQ_EBITDA_EST_REVISIONS_CIQ" hidden="1">"c28262"</definedName>
    <definedName name="IQ_EBITDA_EST_THOM" hidden="1">"c3658"</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 hidden="1">"c4210"</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CM" hidden="1">"c378"</definedName>
    <definedName name="IQ_EBT_EXCL" hidden="1">"c379"</definedName>
    <definedName name="IQ_EBT_EXCL_BNK" hidden="1">"c380"</definedName>
    <definedName name="IQ_EBT_EXCL_BR" hidden="1">"c381"</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EST_CIQ" hidden="1">"c4874"</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THRIFT" hidden="1">"c24794"</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ACT_OR_EST" hidden="1">"c18266"</definedName>
    <definedName name="IQ_EFFECTIVE_TAX_ACT_OR_EST_CIQ" hidden="1">"c18272"</definedName>
    <definedName name="IQ_EFFECTIVE_TAX_EST" hidden="1">"c18113"</definedName>
    <definedName name="IQ_EFFECTIVE_TAX_EST_CIQ" hidden="1">"c18181"</definedName>
    <definedName name="IQ_EFFECTIVE_TAX_EST_NOTE" hidden="1">"c18234"</definedName>
    <definedName name="IQ_EFFECTIVE_TAX_EST_NOTE_CIQ" hidden="1">"c18241"</definedName>
    <definedName name="IQ_EFFECTIVE_TAX_GUIDANCE" hidden="1">"c18403"</definedName>
    <definedName name="IQ_EFFECTIVE_TAX_HIGH_EST" hidden="1">"c18133"</definedName>
    <definedName name="IQ_EFFECTIVE_TAX_HIGH_EST_CIQ" hidden="1">"c18195"</definedName>
    <definedName name="IQ_EFFECTIVE_TAX_HIGH_GUIDANCE" hidden="1">"c18404"</definedName>
    <definedName name="IQ_EFFECTIVE_TAX_LOW_EST" hidden="1">"c18143"</definedName>
    <definedName name="IQ_EFFECTIVE_TAX_LOW_EST_CIQ" hidden="1">"c18202"</definedName>
    <definedName name="IQ_EFFECTIVE_TAX_LOW_GUIDANCE" hidden="1">"c18405"</definedName>
    <definedName name="IQ_EFFECTIVE_TAX_MEDIAN_EST" hidden="1">"c18123"</definedName>
    <definedName name="IQ_EFFECTIVE_TAX_MEDIAN_EST_CIQ" hidden="1">"c18188"</definedName>
    <definedName name="IQ_EFFECTIVE_TAX_NUM_EST" hidden="1">"c18163"</definedName>
    <definedName name="IQ_EFFECTIVE_TAX_NUM_EST_CIQ" hidden="1">"c18216"</definedName>
    <definedName name="IQ_EFFECTIVE_TAX_REV_DATE_TIME" hidden="1">"c28215"</definedName>
    <definedName name="IQ_EFFECTIVE_TAX_REV_DATE_TIME_CIQ" hidden="1">"c28332"</definedName>
    <definedName name="IQ_EFFECTIVE_TAX_REV_DATE_TIME_REUT" hidden="1">"c28566"</definedName>
    <definedName name="IQ_EFFECTIVE_TAX_REV_DATE_TIME_THOM" hidden="1">"c28449"</definedName>
    <definedName name="IQ_EFFECTIVE_TAX_REVISIONS" hidden="1">"c28176"</definedName>
    <definedName name="IQ_EFFECTIVE_TAX_REVISIONS_CIQ" hidden="1">"c28293"</definedName>
    <definedName name="IQ_EFFECTIVE_TAX_REVISIONS_REUT" hidden="1">"c28527"</definedName>
    <definedName name="IQ_EFFECTIVE_TAX_REVISIONS_THOM" hidden="1">"c28410"</definedName>
    <definedName name="IQ_EFFECTIVE_TAX_STDDEV_EST" hidden="1">"c18153"</definedName>
    <definedName name="IQ_EFFECTIVE_TAX_STDDEV_EST_CIQ" hidden="1">"c18209"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CIQ" hidden="1">"c12104"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IQ" hidden="1">"c13573"</definedName>
    <definedName name="IQ_EPS_DET_EST_CURRENCY" hidden="1">"c13583"</definedName>
    <definedName name="IQ_EPS_DET_EST_CURRENCY_CIQ" hidden="1">"c13585"</definedName>
    <definedName name="IQ_EPS_DET_EST_DATE" hidden="1">"c13575"</definedName>
    <definedName name="IQ_EPS_DET_EST_DATE_CIQ" hidden="1">"c13577"</definedName>
    <definedName name="IQ_EPS_DET_EST_INCL" hidden="1">"c13587"</definedName>
    <definedName name="IQ_EPS_DET_EST_INCL_CIQ" hidden="1">"c13589"</definedName>
    <definedName name="IQ_EPS_DET_EST_ORIGIN" hidden="1">"c13579"</definedName>
    <definedName name="IQ_EPS_DET_EST_ORIGIN_CIQ" hidden="1">"c13581"</definedName>
    <definedName name="IQ_EPS_EST" hidden="1">"c399"</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REUT" hidden="1">"c5453"</definedName>
    <definedName name="IQ_EPS_EST_REV_DATE_TIME" hidden="1">"c28185"</definedName>
    <definedName name="IQ_EPS_EST_REV_DATE_TIME_CIQ" hidden="1">"c28302"</definedName>
    <definedName name="IQ_EPS_EST_REVISIONS" hidden="1">"c28146"</definedName>
    <definedName name="IQ_EPS_EST_REVISIONS_CIQ" hidden="1">"c28263"</definedName>
    <definedName name="IQ_EPS_EST_THOM" hidden="1">"c5290"</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5YR_EST_REV_DATE_TIME" hidden="1">"c28188"</definedName>
    <definedName name="IQ_EPS_GROWTH_5YR_EST_REV_DATE_TIME_CIQ" hidden="1">"c28305"</definedName>
    <definedName name="IQ_EPS_GROWTH_5YR_EST_REVISIONS" hidden="1">"c28149"</definedName>
    <definedName name="IQ_EPS_GROWTH_5YR_EST_REVISIONS_CIQ" hidden="1">"c28266"</definedName>
    <definedName name="IQ_EPS_GROWTH_GUIDANCE" hidden="1">"c13495"</definedName>
    <definedName name="IQ_EPS_GROWTH_GUIDANCE_CIQ" hidden="1">"c32283"</definedName>
    <definedName name="IQ_EPS_GROWTH_GUIDANCE_CIQ_COL" hidden="1">"c32286"</definedName>
    <definedName name="IQ_EPS_GROWTH_HIGH_GUIDANCE" hidden="1">"c13496"</definedName>
    <definedName name="IQ_EPS_GROWTH_HIGH_GUIDANCE_CIQ" hidden="1">"c32284"</definedName>
    <definedName name="IQ_EPS_GROWTH_HIGH_GUIDANCE_CIQ_COL" hidden="1">"c32287"</definedName>
    <definedName name="IQ_EPS_GROWTH_LOW_GUIDANCE" hidden="1">"c13497"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IQ" hidden="1">"c12118"</definedName>
    <definedName name="IQ_EPS_GW_DET_EST_CURRENCY" hidden="1">"c12463"</definedName>
    <definedName name="IQ_EPS_GW_DET_EST_CURRENCY_CIQ" hidden="1">"c12509"</definedName>
    <definedName name="IQ_EPS_GW_DET_EST_DATE" hidden="1">"c12209"</definedName>
    <definedName name="IQ_EPS_GW_DET_EST_DATE_CIQ" hidden="1">"c12264"</definedName>
    <definedName name="IQ_EPS_GW_DET_EST_INCL" hidden="1">"c12346"</definedName>
    <definedName name="IQ_EPS_GW_DET_EST_INCL_CIQ" hidden="1">"c12392"</definedName>
    <definedName name="IQ_EPS_GW_DET_EST_ORIGIN" hidden="1">"c12582"</definedName>
    <definedName name="IQ_EPS_GW_DET_EST_ORIGIN_CIQ" hidden="1">"c12633"</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REUT" hidden="1">"c5389"</definedName>
    <definedName name="IQ_EPS_GW_EST_REV_DATE_TIME" hidden="1">"c28199"</definedName>
    <definedName name="IQ_EPS_GW_EST_REV_DATE_TIME_CIQ" hidden="1">"c28316"</definedName>
    <definedName name="IQ_EPS_GW_EST_REVISIONS" hidden="1">"c28160"</definedName>
    <definedName name="IQ_EPS_GW_EST_REVISIONS_CIQ" hidden="1">"c28277"</definedName>
    <definedName name="IQ_EPS_GW_EST_THOM" hidden="1">"c5133"</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GUIDANCE" hidden="1">"c4372"</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 hidden="1">"c4373"</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 hidden="1">"c4206"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IQ" hidden="1">"c12120"</definedName>
    <definedName name="IQ_EPS_NORM_DET_EST_CURRENCY" hidden="1">"c12465"</definedName>
    <definedName name="IQ_EPS_NORM_DET_EST_CURRENCY_CIQ" hidden="1">"c12511"</definedName>
    <definedName name="IQ_EPS_NORM_DET_EST_DATE" hidden="1">"c12211"</definedName>
    <definedName name="IQ_EPS_NORM_DET_EST_DATE_CIQ" hidden="1">"c12266"</definedName>
    <definedName name="IQ_EPS_NORM_DET_EST_INCL" hidden="1">"c12348"</definedName>
    <definedName name="IQ_EPS_NORM_DET_EST_INCL_CIQ" hidden="1">"c12394"</definedName>
    <definedName name="IQ_EPS_NORM_DET_EST_ORIGIN" hidden="1">"c12583"</definedName>
    <definedName name="IQ_EPS_NORM_DET_EST_ORIGIN_CIQ" hidden="1">"c12635"</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REUT" hidden="1">"c5326"</definedName>
    <definedName name="IQ_EPS_NORM_EST_REV_DATE_TIME" hidden="1">"c28186"</definedName>
    <definedName name="IQ_EPS_NORM_EST_REV_DATE_TIME_CIQ" hidden="1">"c28303"</definedName>
    <definedName name="IQ_EPS_NORM_EST_REV_DATE_TIME_THOM" hidden="1">"c28420"</definedName>
    <definedName name="IQ_EPS_NORM_EST_REVISIONS" hidden="1">"c28147"</definedName>
    <definedName name="IQ_EPS_NORM_EST_REVISIONS_CIQ" hidden="1">"c28264"</definedName>
    <definedName name="IQ_EPS_NORM_EST_REVISIONS_THOM" hidden="1">"c28381"</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IQ" hidden="1">"c12119"</definedName>
    <definedName name="IQ_EPS_REPORTED_DET_EST_CURRENCY" hidden="1">"c12464"</definedName>
    <definedName name="IQ_EPS_REPORTED_DET_EST_CURRENCY_CIQ" hidden="1">"c12510"</definedName>
    <definedName name="IQ_EPS_REPORTED_DET_EST_DATE" hidden="1">"c12210"</definedName>
    <definedName name="IQ_EPS_REPORTED_DET_EST_DATE_CIQ" hidden="1">"c12265"</definedName>
    <definedName name="IQ_EPS_REPORTED_DET_EST_INCL" hidden="1">"c12347"</definedName>
    <definedName name="IQ_EPS_REPORTED_DET_EST_INCL_CIQ" hidden="1">"c12393"</definedName>
    <definedName name="IQ_EPS_REPORTED_DET_EST_ORIGIN" hidden="1">"c12772"</definedName>
    <definedName name="IQ_EPS_REPORTED_DET_EST_ORIGIN_CIQ" hidden="1">"c12634"</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REUT" hidden="1">"c5396"</definedName>
    <definedName name="IQ_EPS_REPORTED_EST_REV_DATE_TIME" hidden="1">"c28202"</definedName>
    <definedName name="IQ_EPS_REPORTED_EST_REV_DATE_TIME_CIQ" hidden="1">"c28319"</definedName>
    <definedName name="IQ_EPS_REPORTED_EST_REVISIONS" hidden="1">"c28163"</definedName>
    <definedName name="IQ_EPS_REPORTED_EST_REVISIONS_CIQ" hidden="1">"c28280"</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EST_CIQ" hidden="1">"c4900"</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"c13768"</definedName>
    <definedName name="IQ_EST_ACT_AFFO_PER_SHARE" hidden="1">"c18250"</definedName>
    <definedName name="IQ_EST_ACT_AFFO_PER_SHARE_CIQ" hidden="1">"c18256"</definedName>
    <definedName name="IQ_EST_ACT_BV" hidden="1">"c5630"</definedName>
    <definedName name="IQ_EST_ACT_BV_CIQ" hidden="1">"c4743"</definedName>
    <definedName name="IQ_EST_ACT_BV_REUT" hidden="1">"c5409"</definedName>
    <definedName name="IQ_EST_ACT_BV_SHARE" hidden="1">"c3549"</definedName>
    <definedName name="IQ_EST_ACT_BV_SHARE_CIQ" hidden="1">"c3806"</definedName>
    <definedName name="IQ_EST_ACT_BV_SHARE_REUT" hidden="1">"c5445"</definedName>
    <definedName name="IQ_EST_ACT_BV_SHARE_THOM" hidden="1">"c4026"</definedName>
    <definedName name="IQ_EST_ACT_CAPEX" hidden="1">"c3546"</definedName>
    <definedName name="IQ_EST_ACT_CAPEX_CIQ" hidden="1">"c3813"</definedName>
    <definedName name="IQ_EST_ACT_CAPEX_REUT" hidden="1">"c3975"</definedName>
    <definedName name="IQ_EST_ACT_CAPEX_THOM" hidden="1">"c5508"</definedName>
    <definedName name="IQ_EST_ACT_CASH_EPS" hidden="1">"c5637"</definedName>
    <definedName name="IQ_EST_ACT_CASH_EPS_CIQ" hidden="1">"c18249"</definedName>
    <definedName name="IQ_EST_ACT_CASH_EPS_THOM" hidden="1">"c5645"</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CFPS_REUT" hidden="1">"c3850"</definedName>
    <definedName name="IQ_EST_ACT_CFPS_THOM" hidden="1">"c4012"</definedName>
    <definedName name="IQ_EST_ACT_DA" hidden="1">"c18253"</definedName>
    <definedName name="IQ_EST_ACT_DA_CIQ" hidden="1">"c18259"</definedName>
    <definedName name="IQ_EST_ACT_DISTRIBUTABLE_CASH" hidden="1">"c4396"</definedName>
    <definedName name="IQ_EST_ACT_DISTRIBUTABLE_CASH_CIQ" hidden="1">"c4921"</definedName>
    <definedName name="IQ_EST_ACT_DISTRIBUTABLE_CASH_CIQ_COL" hidden="1">"c11568"</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DPS_REUT" hidden="1">"c3857"</definedName>
    <definedName name="IQ_EST_ACT_DPS_THOM" hidden="1">"c4019"</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REUT" hidden="1">"c5339"</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SBC_CIQ" hidden="1">"c4926"</definedName>
    <definedName name="IQ_EST_ACT_EBITDA_THOM" hidden="1">"c3998"</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FFECTIVE_TAX" hidden="1">"c18251"</definedName>
    <definedName name="IQ_EST_ACT_EFFECTIVE_TAX_CIQ" hidden="1">"c18257"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EPS_THOM" hidden="1">"c5294"</definedName>
    <definedName name="IQ_EST_ACT_FCF" hidden="1">"c18255"</definedName>
    <definedName name="IQ_EST_ACT_FCF_CIQ" hidden="1">"c18261"</definedName>
    <definedName name="IQ_EST_ACT_FFO" hidden="1">"c4407"</definedName>
    <definedName name="IQ_EST_ACT_FFO_ADJ" hidden="1">"c4406"</definedName>
    <definedName name="IQ_EST_ACT_FFO_ADJ_CIQ" hidden="1">"c4931"</definedName>
    <definedName name="IQ_EST_ACT_FFO_CIQ" hidden="1">"c4932"</definedName>
    <definedName name="IQ_EST_ACT_FFO_CIQ_COL" hidden="1">"c11579"</definedName>
    <definedName name="IQ_EST_ACT_FFO_REUT" hidden="1">"c3843"</definedName>
    <definedName name="IQ_EST_ACT_FFO_SHARE" hidden="1">"c1666"</definedName>
    <definedName name="IQ_EST_ACT_FFO_SHARE_CIQ" hidden="1">"c3674"</definedName>
    <definedName name="IQ_EST_ACT_FFO_THOM" hidden="1">"c4005"</definedName>
    <definedName name="IQ_EST_ACT_GROSS_MARGIN" hidden="1">"c5553"</definedName>
    <definedName name="IQ_EST_ACT_GROSS_MARGIN_CIQ" hidden="1">"c18248"</definedName>
    <definedName name="IQ_EST_ACT_GROSS_MARGIN_THOM" hidden="1">"c5561"</definedName>
    <definedName name="IQ_EST_ACT_INTEREST_EXP" hidden="1">"c18252"</definedName>
    <definedName name="IQ_EST_ACT_INTEREST_EXP_CIQ" hidden="1">"c18258"</definedName>
    <definedName name="IQ_EST_ACT_MAINT_CAPEX" hidden="1">"c4408"</definedName>
    <definedName name="IQ_EST_ACT_MAINT_CAPEX_CIQ" hidden="1">"c4933"</definedName>
    <definedName name="IQ_EST_ACT_NAV" hidden="1">"c1757"</definedName>
    <definedName name="IQ_EST_ACT_NAV_CIQ" hidden="1">"c18247"</definedName>
    <definedName name="IQ_EST_ACT_NAV_SHARE" hidden="1">"c5608"</definedName>
    <definedName name="IQ_EST_ACT_NAV_SHARE_CIQ" hidden="1">"c12031"</definedName>
    <definedName name="IQ_EST_ACT_NAV_SHARE_REUT" hidden="1">"c5616"</definedName>
    <definedName name="IQ_EST_ACT_NAV_THOM" hidden="1">"c5600"</definedName>
    <definedName name="IQ_EST_ACT_NET_DEBT" hidden="1">"c3545"</definedName>
    <definedName name="IQ_EST_ACT_NET_DEBT_CIQ" hidden="1">"c3820"</definedName>
    <definedName name="IQ_EST_ACT_NET_DEBT_REUT" hidden="1">"c5446"</definedName>
    <definedName name="IQ_EST_ACT_NET_DEBT_THOM" hidden="1">"c4033"</definedName>
    <definedName name="IQ_EST_ACT_NI" hidden="1">"c1722"</definedName>
    <definedName name="IQ_EST_ACT_NI_CIQ" hidden="1">"c4708"</definedName>
    <definedName name="IQ_EST_ACT_NI_GW" hidden="1">"c1729"</definedName>
    <definedName name="IQ_EST_ACT_NI_GW_CIQ" hidden="1">"c4715"</definedName>
    <definedName name="IQ_EST_ACT_NI_GW_REUT" hidden="1">"c5381"</definedName>
    <definedName name="IQ_EST_ACT_NI_REPORTED" hidden="1">"c1736"</definedName>
    <definedName name="IQ_EST_ACT_NI_REPORTED_CIQ" hidden="1">"c4722"</definedName>
    <definedName name="IQ_EST_ACT_NI_REPORTED_REUT" hidden="1">"c5388"</definedName>
    <definedName name="IQ_EST_ACT_NI_REUT" hidden="1">"c5374"</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NI_THOM" hidden="1">"c5132"</definedName>
    <definedName name="IQ_EST_ACT_OPER_INC" hidden="1">"c1694"</definedName>
    <definedName name="IQ_EST_ACT_OPER_INC_CIQ" hidden="1">"c12016"</definedName>
    <definedName name="IQ_EST_ACT_OPER_INC_REUT" hidden="1">"c5346"</definedName>
    <definedName name="IQ_EST_ACT_OPER_INC_THOM" hidden="1">"c5118"</definedName>
    <definedName name="IQ_EST_ACT_PRETAX_GW_INC" hidden="1">"c1708"</definedName>
    <definedName name="IQ_EST_ACT_PRETAX_GW_INC_CIQ" hidden="1">"c4694"</definedName>
    <definedName name="IQ_EST_ACT_PRETAX_GW_INC_REUT" hidden="1">"c5360"</definedName>
    <definedName name="IQ_EST_ACT_PRETAX_INC" hidden="1">"c1701"</definedName>
    <definedName name="IQ_EST_ACT_PRETAX_INC_CIQ" hidden="1">"c4687"</definedName>
    <definedName name="IQ_EST_ACT_PRETAX_INC_REUT" hidden="1">"c5353"</definedName>
    <definedName name="IQ_EST_ACT_PRETAX_INC_THOM" hidden="1">"c5125"</definedName>
    <definedName name="IQ_EST_ACT_PRETAX_REPORT_INC" hidden="1">"c1715"</definedName>
    <definedName name="IQ_EST_ACT_PRETAX_REPORT_INC_CIQ" hidden="1">"c4701"</definedName>
    <definedName name="IQ_EST_ACT_PRETAX_REPORT_INC_REUT" hidden="1">"c5367"</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CIQ" hidden="1">"c3834"</definedName>
    <definedName name="IQ_EST_ACT_RETURN_ASSETS_REUT" hidden="1">"c3996"</definedName>
    <definedName name="IQ_EST_ACT_RETURN_ASSETS_THOM" hidden="1">"c4040"</definedName>
    <definedName name="IQ_EST_ACT_RETURN_EQUITY" hidden="1">"c3548"</definedName>
    <definedName name="IQ_EST_ACT_RETURN_EQUITY_CIQ" hidden="1">"c3827"</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ACT_SAME_STORE" hidden="1">"c18254"</definedName>
    <definedName name="IQ_EST_ACT_SAME_STORE_CIQ" hidden="1">"c18260"</definedName>
    <definedName name="IQ_EST_BV_DIFF_REUT" hidden="1">"c5433"</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BV_SURPRISE_PERCENT_REUT" hidden="1">"c5434"</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1YR_REUT" hidden="1">"c5447"</definedName>
    <definedName name="IQ_EST_CAPEX_GROWTH_1YR_THOM" hidden="1">"c5542"</definedName>
    <definedName name="IQ_EST_CAPEX_GROWTH_2YR" hidden="1">"c3589"</definedName>
    <definedName name="IQ_EST_CAPEX_GROWTH_2YR_CIQ" hidden="1">"c4973"</definedName>
    <definedName name="IQ_EST_CAPEX_GROWTH_2YR_REUT" hidden="1">"c5448"</definedName>
    <definedName name="IQ_EST_CAPEX_GROWTH_2YR_THOM" hidden="1">"c5543"</definedName>
    <definedName name="IQ_EST_CAPEX_GROWTH_Q_1YR" hidden="1">"c3590"</definedName>
    <definedName name="IQ_EST_CAPEX_GROWTH_Q_1YR_CIQ" hidden="1">"c4974"</definedName>
    <definedName name="IQ_EST_CAPEX_GROWTH_Q_1YR_REUT" hidden="1">"c5449"</definedName>
    <definedName name="IQ_EST_CAPEX_GROWTH_Q_1YR_THOM" hidden="1">"c5544"</definedName>
    <definedName name="IQ_EST_CAPEX_SEQ_GROWTH_Q" hidden="1">"c3591"</definedName>
    <definedName name="IQ_EST_CAPEX_SEQ_GROWTH_Q_CIQ" hidden="1">"c4975"</definedName>
    <definedName name="IQ_EST_CAPEX_SEQ_GROWTH_Q_REUT" hidden="1">"c5450"</definedName>
    <definedName name="IQ_EST_CAPEX_SEQ_GROWTH_Q_THOM" hidden="1">"c5545"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DIFF_CIQ_COL" hidden="1">"c11213"</definedName>
    <definedName name="IQ_EST_CASH_FLOW_SURPRISE_PERCENT" hidden="1">"c4161"</definedName>
    <definedName name="IQ_EST_CASH_FLOW_SURPRISE_PERCENT_CIQ" hidden="1">"c4573"</definedName>
    <definedName name="IQ_EST_CASH_FLOW_SURPRISE_PERCENT_CIQ_COL" hidden="1">"c11222"</definedName>
    <definedName name="IQ_EST_CASH_OPER_DIFF" hidden="1">"c4162"</definedName>
    <definedName name="IQ_EST_CASH_OPER_DIFF_CIQ" hidden="1">"c4574"</definedName>
    <definedName name="IQ_EST_CASH_OPER_DIFF_CIQ_COL" hidden="1">"c11223"</definedName>
    <definedName name="IQ_EST_CASH_OPER_SURPRISE_PERCENT" hidden="1">"c4248"</definedName>
    <definedName name="IQ_EST_CASH_OPER_SURPRISE_PERCENT_CIQ" hidden="1">"c4774"</definedName>
    <definedName name="IQ_EST_CASH_OPER_SURPRISE_PERCENT_CIQ_COL" hidden="1">"c11421"</definedName>
    <definedName name="IQ_EST_CFPS_DIFF" hidden="1">"c1871"</definedName>
    <definedName name="IQ_EST_CFPS_DIFF_CIQ" hidden="1">"c3723"</definedName>
    <definedName name="IQ_EST_CFPS_DIFF_REUT" hidden="1">"c3892"</definedName>
    <definedName name="IQ_EST_CFPS_DIFF_THOM" hidden="1">"c5188"</definedName>
    <definedName name="IQ_EST_CFPS_GROWTH_1YR" hidden="1">"c1774"</definedName>
    <definedName name="IQ_EST_CFPS_GROWTH_1YR_CIQ" hidden="1">"c3709"</definedName>
    <definedName name="IQ_EST_CFPS_GROWTH_1YR_REUT" hidden="1">"c3878"</definedName>
    <definedName name="IQ_EST_CFPS_GROWTH_1YR_THOM" hidden="1">"c5174"</definedName>
    <definedName name="IQ_EST_CFPS_GROWTH_2YR" hidden="1">"c1775"</definedName>
    <definedName name="IQ_EST_CFPS_GROWTH_2YR_CIQ" hidden="1">"c3710"</definedName>
    <definedName name="IQ_EST_CFPS_GROWTH_2YR_REUT" hidden="1">"c3879"</definedName>
    <definedName name="IQ_EST_CFPS_GROWTH_2YR_THOM" hidden="1">"c5175"</definedName>
    <definedName name="IQ_EST_CFPS_GROWTH_Q_1YR" hidden="1">"c1776"</definedName>
    <definedName name="IQ_EST_CFPS_GROWTH_Q_1YR_CIQ" hidden="1">"c3711"</definedName>
    <definedName name="IQ_EST_CFPS_GROWTH_Q_1YR_REUT" hidden="1">"c3880"</definedName>
    <definedName name="IQ_EST_CFPS_GROWTH_Q_1YR_THOM" hidden="1">"c5176"</definedName>
    <definedName name="IQ_EST_CFPS_SEQ_GROWTH_Q" hidden="1">"c1777"</definedName>
    <definedName name="IQ_EST_CFPS_SEQ_GROWTH_Q_CIQ" hidden="1">"c3712"</definedName>
    <definedName name="IQ_EST_CFPS_SEQ_GROWTH_Q_REUT" hidden="1">"c3881"</definedName>
    <definedName name="IQ_EST_CFPS_SEQ_GROWTH_Q_THOM" hidden="1">"c5177"</definedName>
    <definedName name="IQ_EST_CFPS_SURPRISE_PERCENT" hidden="1">"c1872"</definedName>
    <definedName name="IQ_EST_CFPS_SURPRISE_PERCENT_CIQ" hidden="1">"c3724"</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DIFF_CIQ" hidden="1">"c4801"</definedName>
    <definedName name="IQ_EST_DISTRIBUTABLE_CASH_DIFF_CIQ_COL" hidden="1">"c11448"</definedName>
    <definedName name="IQ_EST_DISTRIBUTABLE_CASH_GROWTH_1YR" hidden="1">"c4413"</definedName>
    <definedName name="IQ_EST_DISTRIBUTABLE_CASH_GROWTH_1YR_CIQ" hidden="1">"c4938"</definedName>
    <definedName name="IQ_EST_DISTRIBUTABLE_CASH_GROWTH_1YR_CIQ_COL" hidden="1">"c11585"</definedName>
    <definedName name="IQ_EST_DISTRIBUTABLE_CASH_GROWTH_2YR" hidden="1">"c4414"</definedName>
    <definedName name="IQ_EST_DISTRIBUTABLE_CASH_GROWTH_2YR_CIQ" hidden="1">"c4939"</definedName>
    <definedName name="IQ_EST_DISTRIBUTABLE_CASH_GROWTH_2YR_CIQ_COL" hidden="1">"c11586"</definedName>
    <definedName name="IQ_EST_DISTRIBUTABLE_CASH_GROWTH_Q_1YR" hidden="1">"c4415"</definedName>
    <definedName name="IQ_EST_DISTRIBUTABLE_CASH_GROWTH_Q_1YR_CIQ" hidden="1">"c4940"</definedName>
    <definedName name="IQ_EST_DISTRIBUTABLE_CASH_GROWTH_Q_1YR_CIQ_COL" hidden="1">"c11587"</definedName>
    <definedName name="IQ_EST_DISTRIBUTABLE_CASH_SEQ_GROWTH_Q" hidden="1">"c4416"</definedName>
    <definedName name="IQ_EST_DISTRIBUTABLE_CASH_SEQ_GROWTH_Q_CIQ" hidden="1">"c4941"</definedName>
    <definedName name="IQ_EST_DISTRIBUTABLE_CASH_SEQ_GROWTH_Q_CIQ_COL" hidden="1">"c11588"</definedName>
    <definedName name="IQ_EST_DISTRIBUTABLE_CASH_SHARE_DIFF" hidden="1">"c4284"</definedName>
    <definedName name="IQ_EST_DISTRIBUTABLE_CASH_SHARE_DIFF_CIQ" hidden="1">"c4809"</definedName>
    <definedName name="IQ_EST_DISTRIBUTABLE_CASH_SHARE_DIFF_CIQ_COL" hidden="1">"c11456"</definedName>
    <definedName name="IQ_EST_DISTRIBUTABLE_CASH_SHARE_GROWTH_1YR" hidden="1">"c4417"</definedName>
    <definedName name="IQ_EST_DISTRIBUTABLE_CASH_SHARE_GROWTH_1YR_CIQ" hidden="1">"c4942"</definedName>
    <definedName name="IQ_EST_DISTRIBUTABLE_CASH_SHARE_GROWTH_1YR_CIQ_COL" hidden="1">"c11589"</definedName>
    <definedName name="IQ_EST_DISTRIBUTABLE_CASH_SHARE_GROWTH_2YR" hidden="1">"c4418"</definedName>
    <definedName name="IQ_EST_DISTRIBUTABLE_CASH_SHARE_GROWTH_2YR_CIQ" hidden="1">"c4943"</definedName>
    <definedName name="IQ_EST_DISTRIBUTABLE_CASH_SHARE_GROWTH_2YR_CIQ_COL" hidden="1">"c11590"</definedName>
    <definedName name="IQ_EST_DISTRIBUTABLE_CASH_SHARE_GROWTH_Q_1YR" hidden="1">"c4419"</definedName>
    <definedName name="IQ_EST_DISTRIBUTABLE_CASH_SHARE_GROWTH_Q_1YR_CIQ" hidden="1">"c4944"</definedName>
    <definedName name="IQ_EST_DISTRIBUTABLE_CASH_SHARE_GROWTH_Q_1YR_CIQ_COL" hidden="1">"c11591"</definedName>
    <definedName name="IQ_EST_DISTRIBUTABLE_CASH_SHARE_SEQ_GROWTH_Q" hidden="1">"c4420"</definedName>
    <definedName name="IQ_EST_DISTRIBUTABLE_CASH_SHARE_SEQ_GROWTH_Q_CIQ" hidden="1">"c4945"</definedName>
    <definedName name="IQ_EST_DISTRIBUTABLE_CASH_SHARE_SEQ_GROWTH_Q_CIQ_COL" hidden="1">"c11592"</definedName>
    <definedName name="IQ_EST_DISTRIBUTABLE_CASH_SHARE_SURPRISE_PERCENT" hidden="1">"c4293"</definedName>
    <definedName name="IQ_EST_DISTRIBUTABLE_CASH_SHARE_SURPRISE_PERCENT_CIQ" hidden="1">"c4818"</definedName>
    <definedName name="IQ_EST_DISTRIBUTABLE_CASH_SHARE_SURPRISE_PERCENT_CIQ_COL" hidden="1">"c11465"</definedName>
    <definedName name="IQ_EST_DISTRIBUTABLE_CASH_SURPRISE_PERCENT" hidden="1">"c4295"</definedName>
    <definedName name="IQ_EST_DISTRIBUTABLE_CASH_SURPRISE_PERCENT_CIQ" hidden="1">"c4820"</definedName>
    <definedName name="IQ_EST_DISTRIBUTABLE_CASH_SURPRISE_PERCENT_CIQ_COL" hidden="1">"c11467"</definedName>
    <definedName name="IQ_EST_DPS_DIFF" hidden="1">"c1873"</definedName>
    <definedName name="IQ_EST_DPS_DIFF_CIQ" hidden="1">"c3725"</definedName>
    <definedName name="IQ_EST_DPS_DIFF_REUT" hidden="1">"c3894"</definedName>
    <definedName name="IQ_EST_DPS_DIFF_THOM" hidden="1">"c5190"</definedName>
    <definedName name="IQ_EST_DPS_GROWTH_1YR" hidden="1">"c1778"</definedName>
    <definedName name="IQ_EST_DPS_GROWTH_1YR_CIQ" hidden="1">"c3713"</definedName>
    <definedName name="IQ_EST_DPS_GROWTH_1YR_REUT" hidden="1">"c3882"</definedName>
    <definedName name="IQ_EST_DPS_GROWTH_1YR_THOM" hidden="1">"c5178"</definedName>
    <definedName name="IQ_EST_DPS_GROWTH_2YR" hidden="1">"c1779"</definedName>
    <definedName name="IQ_EST_DPS_GROWTH_2YR_CIQ" hidden="1">"c3714"</definedName>
    <definedName name="IQ_EST_DPS_GROWTH_2YR_REUT" hidden="1">"c3883"</definedName>
    <definedName name="IQ_EST_DPS_GROWTH_2YR_THOM" hidden="1">"c5179"</definedName>
    <definedName name="IQ_EST_DPS_GROWTH_Q_1YR" hidden="1">"c1780"</definedName>
    <definedName name="IQ_EST_DPS_GROWTH_Q_1YR_CIQ" hidden="1">"c3715"</definedName>
    <definedName name="IQ_EST_DPS_GROWTH_Q_1YR_REUT" hidden="1">"c3884"</definedName>
    <definedName name="IQ_EST_DPS_GROWTH_Q_1YR_THOM" hidden="1">"c5180"</definedName>
    <definedName name="IQ_EST_DPS_SEQ_GROWTH_Q" hidden="1">"c1781"</definedName>
    <definedName name="IQ_EST_DPS_SEQ_GROWTH_Q_CIQ" hidden="1">"c3716"</definedName>
    <definedName name="IQ_EST_DPS_SEQ_GROWTH_Q_REUT" hidden="1">"c3885"</definedName>
    <definedName name="IQ_EST_DPS_SEQ_GROWTH_Q_THOM" hidden="1">"c5181"</definedName>
    <definedName name="IQ_EST_DPS_SURPRISE_PERCENT" hidden="1">"c1874"</definedName>
    <definedName name="IQ_EST_DPS_SURPRISE_PERCENT_CIQ" hidden="1">"c3726"</definedName>
    <definedName name="IQ_EST_DPS_SURPRISE_PERCENT_REUT" hidden="1">"c3895"</definedName>
    <definedName name="IQ_EST_DPS_SURPRISE_PERCENT_THOM" hidden="1">"c5191"</definedName>
    <definedName name="IQ_EST_EBIT_DIFF" hidden="1">"c1875"</definedName>
    <definedName name="IQ_EST_EBIT_DIFF_CIQ" hidden="1">"c4747"</definedName>
    <definedName name="IQ_EST_EBIT_DIFF_REUT" hidden="1">"c5413"</definedName>
    <definedName name="IQ_EST_EBIT_DIFF_THOM" hidden="1">"c5192"</definedName>
    <definedName name="IQ_EST_EBIT_GW_DIFF" hidden="1">"c4304"</definedName>
    <definedName name="IQ_EST_EBIT_GW_DIFF_CIQ" hidden="1">"c4829"</definedName>
    <definedName name="IQ_EST_EBIT_GW_DIFF_CIQ_COL" hidden="1">"c11476"</definedName>
    <definedName name="IQ_EST_EBIT_GW_SURPRISE_PERCENT" hidden="1">"c4313"</definedName>
    <definedName name="IQ_EST_EBIT_GW_SURPRISE_PERCENT_CIQ" hidden="1">"c4838"</definedName>
    <definedName name="IQ_EST_EBIT_GW_SURPRISE_PERCENT_CIQ_COL" hidden="1">"c11485"</definedName>
    <definedName name="IQ_EST_EBIT_SBC_DIFF" hidden="1">"c4314"</definedName>
    <definedName name="IQ_EST_EBIT_SBC_DIFF_CIQ" hidden="1">"c4839"</definedName>
    <definedName name="IQ_EST_EBIT_SBC_DIFF_CIQ_COL" hidden="1">"c11486"</definedName>
    <definedName name="IQ_EST_EBIT_SBC_GW_DIFF" hidden="1">"c4318"</definedName>
    <definedName name="IQ_EST_EBIT_SBC_GW_DIFF_CIQ" hidden="1">"c4843"</definedName>
    <definedName name="IQ_EST_EBIT_SBC_GW_DIFF_CIQ_COL" hidden="1">"c11490"</definedName>
    <definedName name="IQ_EST_EBIT_SBC_GW_SURPRISE_PERCENT" hidden="1">"c4327"</definedName>
    <definedName name="IQ_EST_EBIT_SBC_GW_SURPRISE_PERCENT_CIQ" hidden="1">"c4852"</definedName>
    <definedName name="IQ_EST_EBIT_SBC_GW_SURPRISE_PERCENT_CIQ_COL" hidden="1">"c11499"</definedName>
    <definedName name="IQ_EST_EBIT_SBC_SURPRISE_PERCENT" hidden="1">"c4333"</definedName>
    <definedName name="IQ_EST_EBIT_SBC_SURPRISE_PERCENT_CIQ" hidden="1">"c4858"</definedName>
    <definedName name="IQ_EST_EBIT_SBC_SURPRISE_PERCENT_CIQ_COL" hidden="1">"c11505"</definedName>
    <definedName name="IQ_EST_EBIT_SURPRISE_PERCENT" hidden="1">"c1876"</definedName>
    <definedName name="IQ_EST_EBIT_SURPRISE_PERCENT_CIQ" hidden="1">"c4748"</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DIFF_CIQ" hidden="1">"c4860"</definedName>
    <definedName name="IQ_EST_EBITDA_SBC_DIFF_CIQ_COL" hidden="1">"c11507"</definedName>
    <definedName name="IQ_EST_EBITDA_SBC_SURPRISE_PERCENT" hidden="1">"c4344"</definedName>
    <definedName name="IQ_EST_EBITDA_SBC_SURPRISE_PERCENT_CIQ" hidden="1">"c4869"</definedName>
    <definedName name="IQ_EST_EBITDA_SBC_SURPRISE_PERCENT_CIQ_COL" hidden="1">"c11516"</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DIFF_CIQ" hidden="1">"c4873"</definedName>
    <definedName name="IQ_EST_EBT_SBC_DIFF_CIQ_COL" hidden="1">"c11520"</definedName>
    <definedName name="IQ_EST_EBT_SBC_GW_DIFF" hidden="1">"c4352"</definedName>
    <definedName name="IQ_EST_EBT_SBC_GW_DIFF_CIQ" hidden="1">"c4877"</definedName>
    <definedName name="IQ_EST_EBT_SBC_GW_DIFF_CIQ_COL" hidden="1">"c11524"</definedName>
    <definedName name="IQ_EST_EBT_SBC_GW_SURPRISE_PERCENT" hidden="1">"c4361"</definedName>
    <definedName name="IQ_EST_EBT_SBC_GW_SURPRISE_PERCENT_CIQ" hidden="1">"c4886"</definedName>
    <definedName name="IQ_EST_EBT_SBC_GW_SURPRISE_PERCENT_CIQ_COL" hidden="1">"c11533"</definedName>
    <definedName name="IQ_EST_EBT_SBC_SURPRISE_PERCENT" hidden="1">"c4367"</definedName>
    <definedName name="IQ_EST_EBT_SBC_SURPRISE_PERCENT_CIQ" hidden="1">"c4892"</definedName>
    <definedName name="IQ_EST_EBT_SBC_SURPRISE_PERCENT_CIQ_COL" hidden="1">"c11539"</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DIFF_CIQ" hidden="1">"c4899"</definedName>
    <definedName name="IQ_EST_EPS_SBC_DIFF_CIQ_COL" hidden="1">"c11546"</definedName>
    <definedName name="IQ_EST_EPS_SBC_GW_DIFF" hidden="1">"c4378"</definedName>
    <definedName name="IQ_EST_EPS_SBC_GW_DIFF_CIQ" hidden="1">"c4903"</definedName>
    <definedName name="IQ_EST_EPS_SBC_GW_DIFF_CIQ_COL" hidden="1">"c11550"</definedName>
    <definedName name="IQ_EST_EPS_SBC_GW_SURPRISE_PERCENT" hidden="1">"c4387"</definedName>
    <definedName name="IQ_EST_EPS_SBC_GW_SURPRISE_PERCENT_CIQ" hidden="1">"c4912"</definedName>
    <definedName name="IQ_EST_EPS_SBC_GW_SURPRISE_PERCENT_CIQ_COL" hidden="1">"c11559"</definedName>
    <definedName name="IQ_EST_EPS_SBC_SURPRISE_PERCENT" hidden="1">"c4393"</definedName>
    <definedName name="IQ_EST_EPS_SBC_SURPRISE_PERCENT_CIQ" hidden="1">"c4918"</definedName>
    <definedName name="IQ_EST_EPS_SBC_SURPRISE_PERCENT_CIQ_COL" hidden="1">"c11565"</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DIFF_CIQ" hidden="1">"c4958"</definedName>
    <definedName name="IQ_EST_FFO_ADJ_DIFF_CIQ_COL" hidden="1">"c11605"</definedName>
    <definedName name="IQ_EST_FFO_ADJ_GROWTH_1YR" hidden="1">"c4421"</definedName>
    <definedName name="IQ_EST_FFO_ADJ_GROWTH_1YR_CIQ" hidden="1">"c4946"</definedName>
    <definedName name="IQ_EST_FFO_ADJ_GROWTH_1YR_CIQ_COL" hidden="1">"c11593"</definedName>
    <definedName name="IQ_EST_FFO_ADJ_GROWTH_2YR" hidden="1">"c4422"</definedName>
    <definedName name="IQ_EST_FFO_ADJ_GROWTH_2YR_CIQ" hidden="1">"c4947"</definedName>
    <definedName name="IQ_EST_FFO_ADJ_GROWTH_2YR_CIQ_COL" hidden="1">"c11594"</definedName>
    <definedName name="IQ_EST_FFO_ADJ_GROWTH_Q_1YR" hidden="1">"c4423"</definedName>
    <definedName name="IQ_EST_FFO_ADJ_GROWTH_Q_1YR_CIQ" hidden="1">"c4948"</definedName>
    <definedName name="IQ_EST_FFO_ADJ_GROWTH_Q_1YR_CIQ_COL" hidden="1">"c11595"</definedName>
    <definedName name="IQ_EST_FFO_ADJ_SEQ_GROWTH_Q" hidden="1">"c4424"</definedName>
    <definedName name="IQ_EST_FFO_ADJ_SEQ_GROWTH_Q_CIQ" hidden="1">"c4949"</definedName>
    <definedName name="IQ_EST_FFO_ADJ_SEQ_GROWTH_Q_CIQ_COL" hidden="1">"c11596"</definedName>
    <definedName name="IQ_EST_FFO_ADJ_SURPRISE_PERCENT" hidden="1">"c4442"</definedName>
    <definedName name="IQ_EST_FFO_ADJ_SURPRISE_PERCENT_CIQ" hidden="1">"c4967"</definedName>
    <definedName name="IQ_EST_FFO_ADJ_SURPRISE_PERCENT_CIQ_COL" hidden="1">"c11614"</definedName>
    <definedName name="IQ_EST_FFO_DIFF" hidden="1">"c4444"</definedName>
    <definedName name="IQ_EST_FFO_DIFF_CIQ" hidden="1">"c4969"</definedName>
    <definedName name="IQ_EST_FFO_DIFF_CIQ_COL" hidden="1">"c11616"</definedName>
    <definedName name="IQ_EST_FFO_DIFF_REUT" hidden="1">"c3890"</definedName>
    <definedName name="IQ_EST_FFO_DIFF_THOM" hidden="1">"c5186"</definedName>
    <definedName name="IQ_EST_FFO_GROWTH_1YR" hidden="1">"c4425"</definedName>
    <definedName name="IQ_EST_FFO_GROWTH_1YR_CIQ" hidden="1">"c4950"</definedName>
    <definedName name="IQ_EST_FFO_GROWTH_1YR_CIQ_COL" hidden="1">"c11597"</definedName>
    <definedName name="IQ_EST_FFO_GROWTH_1YR_REUT" hidden="1">"c3874"</definedName>
    <definedName name="IQ_EST_FFO_GROWTH_1YR_THOM" hidden="1">"c5170"</definedName>
    <definedName name="IQ_EST_FFO_GROWTH_2YR" hidden="1">"c4426"</definedName>
    <definedName name="IQ_EST_FFO_GROWTH_2YR_CIQ" hidden="1">"c4951"</definedName>
    <definedName name="IQ_EST_FFO_GROWTH_2YR_CIQ_COL" hidden="1">"c11598"</definedName>
    <definedName name="IQ_EST_FFO_GROWTH_2YR_REUT" hidden="1">"c3875"</definedName>
    <definedName name="IQ_EST_FFO_GROWTH_2YR_THOM" hidden="1">"c5171"</definedName>
    <definedName name="IQ_EST_FFO_GROWTH_Q_1YR" hidden="1">"c4427"</definedName>
    <definedName name="IQ_EST_FFO_GROWTH_Q_1YR_CIQ" hidden="1">"c4952"</definedName>
    <definedName name="IQ_EST_FFO_GROWTH_Q_1YR_CIQ_COL" hidden="1">"c11599"</definedName>
    <definedName name="IQ_EST_FFO_GROWTH_Q_1YR_REUT" hidden="1">"c3876"</definedName>
    <definedName name="IQ_EST_FFO_GROWTH_Q_1YR_THOM" hidden="1">"c5172"</definedName>
    <definedName name="IQ_EST_FFO_SEQ_GROWTH_Q" hidden="1">"c4428"</definedName>
    <definedName name="IQ_EST_FFO_SEQ_GROWTH_Q_CIQ" hidden="1">"c4953"</definedName>
    <definedName name="IQ_EST_FFO_SEQ_GROWTH_Q_CIQ_COL" hidden="1">"c11600"</definedName>
    <definedName name="IQ_EST_FFO_SEQ_GROWTH_Q_REUT" hidden="1">"c3877"</definedName>
    <definedName name="IQ_EST_FFO_SEQ_GROWTH_Q_THOM" hidden="1">"c5173"</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URPRISE_PERCENT" hidden="1">"c1870"</definedName>
    <definedName name="IQ_EST_FFO_SHARE_SURPRISE_PERCENT_CIQ" hidden="1">"c3722"</definedName>
    <definedName name="IQ_EST_FFO_SURPRISE_PERCENT" hidden="1">"c4453"</definedName>
    <definedName name="IQ_EST_FFO_SURPRISE_PERCENT_CIQ" hidden="1">"c4982"</definedName>
    <definedName name="IQ_EST_FFO_SURPRISE_PERCENT_CIQ_COL" hidden="1">"c11629"</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DIFF_CIQ" hidden="1">"c4985"</definedName>
    <definedName name="IQ_EST_MAINT_CAPEX_DIFF_CIQ_COL" hidden="1">"c11632"</definedName>
    <definedName name="IQ_EST_MAINT_CAPEX_GROWTH_1YR" hidden="1">"c4429"</definedName>
    <definedName name="IQ_EST_MAINT_CAPEX_GROWTH_1YR_CIQ" hidden="1">"c4954"</definedName>
    <definedName name="IQ_EST_MAINT_CAPEX_GROWTH_1YR_CIQ_COL" hidden="1">"c11601"</definedName>
    <definedName name="IQ_EST_MAINT_CAPEX_GROWTH_2YR" hidden="1">"c4430"</definedName>
    <definedName name="IQ_EST_MAINT_CAPEX_GROWTH_2YR_CIQ" hidden="1">"c4955"</definedName>
    <definedName name="IQ_EST_MAINT_CAPEX_GROWTH_2YR_CIQ_COL" hidden="1">"c11602"</definedName>
    <definedName name="IQ_EST_MAINT_CAPEX_GROWTH_Q_1YR" hidden="1">"c4431"</definedName>
    <definedName name="IQ_EST_MAINT_CAPEX_GROWTH_Q_1YR_CIQ" hidden="1">"c4956"</definedName>
    <definedName name="IQ_EST_MAINT_CAPEX_GROWTH_Q_1YR_CIQ_COL" hidden="1">"c11603"</definedName>
    <definedName name="IQ_EST_MAINT_CAPEX_SEQ_GROWTH_Q" hidden="1">"c4432"</definedName>
    <definedName name="IQ_EST_MAINT_CAPEX_SEQ_GROWTH_Q_CIQ" hidden="1">"c4957"</definedName>
    <definedName name="IQ_EST_MAINT_CAPEX_SEQ_GROWTH_Q_CIQ_COL" hidden="1">"c11604"</definedName>
    <definedName name="IQ_EST_MAINT_CAPEX_SURPRISE_PERCENT" hidden="1">"c4465"</definedName>
    <definedName name="IQ_EST_MAINT_CAPEX_SURPRISE_PERCENT_CIQ" hidden="1">"c5003"</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DIFF_REUT" hidden="1">"c5423"</definedName>
    <definedName name="IQ_EST_NI_DIFF_THOM" hidden="1">"c5198"</definedName>
    <definedName name="IQ_EST_NI_GW_DIFF" hidden="1">"c1887"</definedName>
    <definedName name="IQ_EST_NI_GW_DIFF_CIQ" hidden="1">"c4757"</definedName>
    <definedName name="IQ_EST_NI_GW_DIFF_REUT" hidden="1">"c5425"</definedName>
    <definedName name="IQ_EST_NI_GW_SURPRISE_PERCENT" hidden="1">"c1888"</definedName>
    <definedName name="IQ_EST_NI_GW_SURPRISE_PERCENT_CIQ" hidden="1">"c4758"</definedName>
    <definedName name="IQ_EST_NI_GW_SURPRISE_PERCENT_REUT" hidden="1">"c5426"</definedName>
    <definedName name="IQ_EST_NI_REPORT_DIFF" hidden="1">"c1889"</definedName>
    <definedName name="IQ_EST_NI_REPORT_DIFF_CIQ" hidden="1">"c4759"</definedName>
    <definedName name="IQ_EST_NI_REPORT_DIFF_REUT" hidden="1">"c5427"</definedName>
    <definedName name="IQ_EST_NI_REPORT_SURPRISE_PERCENT" hidden="1">"c1890"</definedName>
    <definedName name="IQ_EST_NI_REPORT_SURPRISE_PERCENT_CIQ" hidden="1">"c4760"</definedName>
    <definedName name="IQ_EST_NI_REPORT_SURPRISE_PERCENT_REUT" hidden="1">"c5428"</definedName>
    <definedName name="IQ_EST_NI_SBC_DIFF" hidden="1">"c4472"</definedName>
    <definedName name="IQ_EST_NI_SBC_DIFF_CIQ" hidden="1">"c5010"</definedName>
    <definedName name="IQ_EST_NI_SBC_DIFF_CIQ_COL" hidden="1">"c11657"</definedName>
    <definedName name="IQ_EST_NI_SBC_GW_DIFF" hidden="1">"c4476"</definedName>
    <definedName name="IQ_EST_NI_SBC_GW_DIFF_CIQ" hidden="1">"c5014"</definedName>
    <definedName name="IQ_EST_NI_SBC_GW_DIFF_CIQ_COL" hidden="1">"c11661"</definedName>
    <definedName name="IQ_EST_NI_SBC_GW_SURPRISE_PERCENT" hidden="1">"c4485"</definedName>
    <definedName name="IQ_EST_NI_SBC_GW_SURPRISE_PERCENT_CIQ" hidden="1">"c5023"</definedName>
    <definedName name="IQ_EST_NI_SBC_GW_SURPRISE_PERCENT_CIQ_COL" hidden="1">"c11670"</definedName>
    <definedName name="IQ_EST_NI_SBC_SURPRISE_PERCENT" hidden="1">"c4491"</definedName>
    <definedName name="IQ_EST_NI_SBC_SURPRISE_PERCENT_CIQ" hidden="1">"c5029"</definedName>
    <definedName name="IQ_EST_NI_SBC_SURPRISE_PERCENT_CIQ_COL" hidden="1">"c11676"</definedName>
    <definedName name="IQ_EST_NI_SURPRISE_PERCENT" hidden="1">"c1886"</definedName>
    <definedName name="IQ_EST_NI_SURPRISE_PERCENT_CIQ" hidden="1">"c4756"</definedName>
    <definedName name="IQ_EST_NI_SURPRISE_PERCENT_REUT" hidden="1">"c5424"</definedName>
    <definedName name="IQ_EST_NI_SURPRISE_PERCENT_THOM" hidden="1">"c5199"</definedName>
    <definedName name="IQ_EST_NUM_BUY" hidden="1">"c1759"</definedName>
    <definedName name="IQ_EST_NUM_BUY_REUT" hidden="1">"c3869"</definedName>
    <definedName name="IQ_EST_NUM_HIGH_INDUSTRY_REC" hidden="1">"c18512"</definedName>
    <definedName name="IQ_EST_NUM_HIGH_INDUSTRY_REC_CIQ" hidden="1">"c18506"</definedName>
    <definedName name="IQ_EST_NUM_HIGH_PRICE_VOLATILITY" hidden="1">"c18480"</definedName>
    <definedName name="IQ_EST_NUM_HIGH_PRICE_VOLATILITY_CIQ" hidden="1">"c18474"</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INDUSTRY_REC" hidden="1">"c18511"</definedName>
    <definedName name="IQ_EST_NUM_HIGHEST_INDUSTRY_REC_CIQ" hidden="1">"c18505"</definedName>
    <definedName name="IQ_EST_NUM_HIGHEST_PRICE_VOLATILITY" hidden="1">"c18479"</definedName>
    <definedName name="IQ_EST_NUM_HIGHEST_PRICE_VOLATILITY_CIQ" hidden="1">"c18473"</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HOLD_REUT" hidden="1">"c3871"</definedName>
    <definedName name="IQ_EST_NUM_LOW_INDUSTRY_REC" hidden="1">"c18514"</definedName>
    <definedName name="IQ_EST_NUM_LOW_INDUSTRY_REC_CIQ" hidden="1">"c18508"</definedName>
    <definedName name="IQ_EST_NUM_LOW_PRICE_VOLATILITY" hidden="1">"c18482"</definedName>
    <definedName name="IQ_EST_NUM_LOW_PRICE_VOLATILITY_CIQ" hidden="1">"c18476"</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INDUSTRY_REC" hidden="1">"c18515"</definedName>
    <definedName name="IQ_EST_NUM_LOWEST_INDUSTRY_REC_CIQ" hidden="1">"c18509"</definedName>
    <definedName name="IQ_EST_NUM_LOWEST_PRICE_VOLATILITY" hidden="1">"c18483"</definedName>
    <definedName name="IQ_EST_NUM_LOWEST_PRICE_VOLATILITY_CIQ" hidden="1">"c18477"</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INDUSTRY_REC" hidden="1">"c18513"</definedName>
    <definedName name="IQ_EST_NUM_NEUTRAL_INDUSTRY_REC_CIQ" hidden="1">"c18507"</definedName>
    <definedName name="IQ_EST_NUM_NEUTRAL_PRICE_VOLATILITY" hidden="1">"c18481"</definedName>
    <definedName name="IQ_EST_NUM_NEUTRAL_PRICE_VOLATILITY_CIQ" hidden="1">"c18475"</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CIQ" hidden="1">"c12017"</definedName>
    <definedName name="IQ_EST_OPER_INC_DIFF_REUT" hidden="1">"c5415"</definedName>
    <definedName name="IQ_EST_OPER_INC_DIFF_THOM" hidden="1">"c5194"</definedName>
    <definedName name="IQ_EST_OPER_INC_SURPRISE_PERCENT" hidden="1">"c1878"</definedName>
    <definedName name="IQ_EST_OPER_INC_SURPRISE_PERCENT_CIQ" hidden="1">"c12018"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CIQ" hidden="1">"c4749"</definedName>
    <definedName name="IQ_EST_PRE_TAX_DIFF_REUT" hidden="1">"c5417"</definedName>
    <definedName name="IQ_EST_PRE_TAX_DIFF_THOM" hidden="1">"c5196"</definedName>
    <definedName name="IQ_EST_PRE_TAX_GW_DIFF" hidden="1">"c1881"</definedName>
    <definedName name="IQ_EST_PRE_TAX_GW_DIFF_CIQ" hidden="1">"c4751"</definedName>
    <definedName name="IQ_EST_PRE_TAX_GW_DIFF_REUT" hidden="1">"c5419"</definedName>
    <definedName name="IQ_EST_PRE_TAX_GW_SURPRISE_PERCENT" hidden="1">"c1882"</definedName>
    <definedName name="IQ_EST_PRE_TAX_GW_SURPRISE_PERCENT_CIQ" hidden="1">"c4752"</definedName>
    <definedName name="IQ_EST_PRE_TAX_GW_SURPRISE_PERCENT_REUT" hidden="1">"c5420"</definedName>
    <definedName name="IQ_EST_PRE_TAX_REPORT_DIFF" hidden="1">"c1883"</definedName>
    <definedName name="IQ_EST_PRE_TAX_REPORT_DIFF_CIQ" hidden="1">"c4753"</definedName>
    <definedName name="IQ_EST_PRE_TAX_REPORT_DIFF_REUT" hidden="1">"c5421"</definedName>
    <definedName name="IQ_EST_PRE_TAX_REPORT_SURPRISE_PERCENT" hidden="1">"c1884"</definedName>
    <definedName name="IQ_EST_PRE_TAX_REPORT_SURPRISE_PERCENT_CIQ" hidden="1">"c4754"</definedName>
    <definedName name="IQ_EST_PRE_TAX_REPORT_SURPRISE_PERCENT_REUT" hidden="1">"c5422"</definedName>
    <definedName name="IQ_EST_PRE_TAX_SURPRISE_PERCENT" hidden="1">"c1880"</definedName>
    <definedName name="IQ_EST_PRE_TAX_SURPRISE_PERCENT_CIQ" hidden="1">"c4750"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DIFF_CIQ" hidden="1">"c5043"</definedName>
    <definedName name="IQ_EST_RECURRING_PROFIT_SHARE_DIFF_CIQ_COL" hidden="1">"c11690"</definedName>
    <definedName name="IQ_EST_RECURRING_PROFIT_SHARE_SURPRISE_PERCENT" hidden="1">"c4515"</definedName>
    <definedName name="IQ_EST_RECURRING_PROFIT_SHARE_SURPRISE_PERCENT_CIQ" hidden="1">"c5053"</definedName>
    <definedName name="IQ_EST_RECURRING_PROFIT_SHARE_SURPRISE_PERCENT_CIQ_COL" hidden="1">"c11700"</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TICKER" hidden="1">"c27505"</definedName>
    <definedName name="IQ_EST_TICKER_CIQ" hidden="1">"c27507"</definedName>
    <definedName name="IQ_EST_TICKER_LIST" hidden="1">"c27506"</definedName>
    <definedName name="IQ_EST_TICKER_LIST_CIQ" hidden="1">"c27508"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CRO_ACTUAL" hidden="1">"c27246"</definedName>
    <definedName name="IQ_EVENT_MACRO_COUNTRY_NAME" hidden="1">"c27250"</definedName>
    <definedName name="IQ_EVENT_MACRO_FORECAST" hidden="1">"c27248"</definedName>
    <definedName name="IQ_EVENT_MACRO_ID" hidden="1">"c27243"</definedName>
    <definedName name="IQ_EVENT_MACRO_PERIOD" hidden="1">"c27245"</definedName>
    <definedName name="IQ_EVENT_MACRO_PREVIOUS" hidden="1">"c27247"</definedName>
    <definedName name="IQ_EVENT_MACRO_REPORT_NAME" hidden="1">"c27244"</definedName>
    <definedName name="IQ_EVENT_MACRO_UNIT" hidden="1">"c27249"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ISE_TAXES_EXCL_SALES" hidden="1">"c5515"</definedName>
    <definedName name="IQ_EXCISE_TAXES_INCL_SALES" hidden="1">"c5514"</definedName>
    <definedName name="IQ_EXERCISE_PRICE" hidden="1">"c1897"</definedName>
    <definedName name="IQ_EXERCISED" hidden="1">"c406"</definedName>
    <definedName name="IQ_EXCHANGE" hidden="1">"c405"</definedName>
    <definedName name="IQ_EXCHANGE_CODE_RT" hidden="1">"EXCHANGE"</definedName>
    <definedName name="IQ_EXP_REIMBURSE_RENTAL_REVENUE" hidden="1">"c16064"</definedName>
    <definedName name="IQ_EXP_RETURN_PENSION_DOMESTIC" hidden="1">"c407"</definedName>
    <definedName name="IQ_EXP_RETURN_PENSION_FOREIGN" hidden="1">"c408"</definedName>
    <definedName name="IQ_EXPENSE_CODE_">"NPL13461"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CHANGE_INCL_EARNINGS" hidden="1">"c13849"</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DOM_LOSS_SHARING_FFIEC" hidden="1">"c27208"</definedName>
    <definedName name="IQ_FARMLAND_LOANS_FDIC" hidden="1">"c6314"</definedName>
    <definedName name="IQ_FCF_ACT_OR_EST" hidden="1">"c18270"</definedName>
    <definedName name="IQ_FCF_ACT_OR_EST_CIQ" hidden="1">"c18276"</definedName>
    <definedName name="IQ_FCF_EST" hidden="1">"c18118"</definedName>
    <definedName name="IQ_FCF_EST_CIQ" hidden="1">"c18186"</definedName>
    <definedName name="IQ_FCF_EST_NOTE" hidden="1">"c18239"</definedName>
    <definedName name="IQ_FCF_EST_NOTE_CIQ" hidden="1">"c18246"</definedName>
    <definedName name="IQ_FCF_GUIDANCE" hidden="1">"c18415"</definedName>
    <definedName name="IQ_FCF_HIGH_EST" hidden="1">"c18138"</definedName>
    <definedName name="IQ_FCF_HIGH_EST_CIQ" hidden="1">"c18200"</definedName>
    <definedName name="IQ_FCF_HIGH_GUIDANCE" hidden="1">"c18416"</definedName>
    <definedName name="IQ_FCF_LOW_EST" hidden="1">"c18148"</definedName>
    <definedName name="IQ_FCF_LOW_EST_CIQ" hidden="1">"c18207"</definedName>
    <definedName name="IQ_FCF_LOW_GUIDANCE" hidden="1">"c18417"</definedName>
    <definedName name="IQ_FCF_MEDIAN_EST" hidden="1">"c18128"</definedName>
    <definedName name="IQ_FCF_MEDIAN_EST_CIQ" hidden="1">"c18193"</definedName>
    <definedName name="IQ_FCF_NUM_EST" hidden="1">"c18168"</definedName>
    <definedName name="IQ_FCF_NUM_EST_CIQ" hidden="1">"c18221"</definedName>
    <definedName name="IQ_FCF_REV_DATE_TIME" hidden="1">"c28220"</definedName>
    <definedName name="IQ_FCF_REV_DATE_TIME_CIQ" hidden="1">"c28337"</definedName>
    <definedName name="IQ_FCF_REV_DATE_TIME_REUT" hidden="1">"c28571"</definedName>
    <definedName name="IQ_FCF_REV_DATE_TIME_THOM" hidden="1">"c28454"</definedName>
    <definedName name="IQ_FCF_REVISIONS" hidden="1">"c28181"</definedName>
    <definedName name="IQ_FCF_REVISIONS_CIQ" hidden="1">"c28298"</definedName>
    <definedName name="IQ_FCF_REVISIONS_REUT" hidden="1">"c28532"</definedName>
    <definedName name="IQ_FCF_REVISIONS_THOM" hidden="1">"c28415"</definedName>
    <definedName name="IQ_FCF_STDDEV_EST" hidden="1">"c18158"</definedName>
    <definedName name="IQ_FCF_STDDEV_EST_CIQ" hidden="1">"c18214"</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CT_OR_EST_CIQ" hidden="1">"c28824"</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REIT_EST" hidden="1">"c26918"</definedName>
    <definedName name="IQ_FFO_ADJ_REIT_EST_CIQ" hidden="1">"c4959"</definedName>
    <definedName name="IQ_FFO_ADJ_REIT_EST_DOWN_2MONTH_CIQ" hidden="1">"c24662"</definedName>
    <definedName name="IQ_FFO_ADJ_REIT_EST_DOWN_3MONTH_CIQ" hidden="1">"c24666"</definedName>
    <definedName name="IQ_FFO_ADJ_REIT_EST_DOWN_MONTH_CIQ" hidden="1">"c24658"</definedName>
    <definedName name="IQ_FFO_ADJ_REIT_EST_NOTE" hidden="1">"c28821"</definedName>
    <definedName name="IQ_FFO_ADJ_REIT_EST_NOTE_CIQ" hidden="1">"c24649"</definedName>
    <definedName name="IQ_FFO_ADJ_REIT_EST_NUM_ANALYSTS_2MONTH_CIQ" hidden="1">"c24660"</definedName>
    <definedName name="IQ_FFO_ADJ_REIT_EST_NUM_ANALYSTS_3MONTH_CIQ" hidden="1">"c24664"</definedName>
    <definedName name="IQ_FFO_ADJ_REIT_EST_NUM_ANALYSTS_MONTH_CIQ" hidden="1">"c24656"</definedName>
    <definedName name="IQ_FFO_ADJ_REIT_EST_REV_DATE_TIME" hidden="1">"c27303"</definedName>
    <definedName name="IQ_FFO_ADJ_REIT_EST_REV_DATE_TIME_CIQ" hidden="1">"c27304"</definedName>
    <definedName name="IQ_FFO_ADJ_REIT_EST_REVISIONS" hidden="1">"c27312"</definedName>
    <definedName name="IQ_FFO_ADJ_REIT_EST_REVISIONS_CIQ" hidden="1">"c27313"</definedName>
    <definedName name="IQ_FFO_ADJ_REIT_EST_TOTAL_REVISED_2MONTH_CIQ" hidden="1">"c24663"</definedName>
    <definedName name="IQ_FFO_ADJ_REIT_EST_TOTAL_REVISED_3MONTH_CIQ" hidden="1">"c24667"</definedName>
    <definedName name="IQ_FFO_ADJ_REIT_EST_TOTAL_REVISED_MONTH_CIQ" hidden="1">"c24659"</definedName>
    <definedName name="IQ_FFO_ADJ_REIT_EST_UP_2MONTH_CIQ" hidden="1">"c24661"</definedName>
    <definedName name="IQ_FFO_ADJ_REIT_EST_UP_3MONTH_CIQ" hidden="1">"c24665"</definedName>
    <definedName name="IQ_FFO_ADJ_REIT_EST_UP_MONTH_CIQ" hidden="1">"c24657"</definedName>
    <definedName name="IQ_FFO_ADJ_REIT_HIGH_EST" hidden="1">"c26919"</definedName>
    <definedName name="IQ_FFO_ADJ_REIT_HIGH_EST_CIQ" hidden="1">"c4962"</definedName>
    <definedName name="IQ_FFO_ADJ_REIT_LOW_EST" hidden="1">"c26920"</definedName>
    <definedName name="IQ_FFO_ADJ_REIT_LOW_EST_CIQ" hidden="1">"c4963"</definedName>
    <definedName name="IQ_FFO_ADJ_REIT_MEDIAN_EST" hidden="1">"c26921"</definedName>
    <definedName name="IQ_FFO_ADJ_REIT_MEDIAN_EST_CIQ" hidden="1">"c4964"</definedName>
    <definedName name="IQ_FFO_ADJ_REIT_NUM_EST" hidden="1">"c26922"</definedName>
    <definedName name="IQ_FFO_ADJ_REIT_NUM_EST_CIQ" hidden="1">"c4965"</definedName>
    <definedName name="IQ_FFO_ADJ_REIT_STDDEV_EST" hidden="1">"c26923"</definedName>
    <definedName name="IQ_FFO_ADJ_REIT_STDDEV_EST_CIQ" hidden="1">"c4966"</definedName>
    <definedName name="IQ_FFO_ADJ_STDDEV_EST" hidden="1">"c4441"</definedName>
    <definedName name="IQ_FFO_ADJ_STDDEV_EST_CIQ" hidden="1">"c4966"</definedName>
    <definedName name="IQ_FFO_DILUTED" hidden="1">"c16186"</definedName>
    <definedName name="IQ_FFO_EST" hidden="1">"c4445"</definedName>
    <definedName name="IQ_FFO_EST_CIQ" hidden="1">"c4970"</definedName>
    <definedName name="IQ_FFO_EST_CIQ_COL" hidden="1">"c11617"</definedName>
    <definedName name="IQ_FFO_EST_REUT" hidden="1">"c3837"</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 hidden="1">"c4448"</definedName>
    <definedName name="IQ_FFO_HIGH_EST_CIQ" hidden="1">"c4977"</definedName>
    <definedName name="IQ_FFO_HIGH_EST_CIQ_COL" hidden="1">"c11624"</definedName>
    <definedName name="IQ_FFO_HIGH_EST_REUT" hidden="1">"c3839"</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 hidden="1">"c4449"</definedName>
    <definedName name="IQ_FFO_LOW_EST_CIQ" hidden="1">"c4978"</definedName>
    <definedName name="IQ_FFO_LOW_EST_CIQ_COL" hidden="1">"c11625"</definedName>
    <definedName name="IQ_FFO_LOW_EST_REUT" hidden="1">"c3840"</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 hidden="1">"c4450"</definedName>
    <definedName name="IQ_FFO_MEDIAN_EST_CIQ" hidden="1">"c4979"</definedName>
    <definedName name="IQ_FFO_MEDIAN_EST_CIQ_COL" hidden="1">"c11626"</definedName>
    <definedName name="IQ_FFO_MEDIAN_EST_REUT" hidden="1">"c3838"</definedName>
    <definedName name="IQ_FFO_MEDIAN_EST_THOM" hidden="1">"c4000"</definedName>
    <definedName name="IQ_FFO_NUM_EST" hidden="1">"c4451"</definedName>
    <definedName name="IQ_FFO_NUM_EST_CIQ" hidden="1">"c4980"</definedName>
    <definedName name="IQ_FFO_NUM_EST_CIQ_COL" hidden="1">"c11627"</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REIT_EST" hidden="1">"c26924"</definedName>
    <definedName name="IQ_FFO_REIT_EST_CIQ" hidden="1">"c4970"</definedName>
    <definedName name="IQ_FFO_REIT_EST_DOWN_2MONTH_CIQ" hidden="1">"c24643"</definedName>
    <definedName name="IQ_FFO_REIT_EST_DOWN_3MONTH_CIQ" hidden="1">"c24647"</definedName>
    <definedName name="IQ_FFO_REIT_EST_DOWN_MONTH_CIQ" hidden="1">"c24639"</definedName>
    <definedName name="IQ_FFO_REIT_EST_NOTE" hidden="1">"c28820"</definedName>
    <definedName name="IQ_FFO_REIT_EST_NOTE_CIQ" hidden="1">"c24630"</definedName>
    <definedName name="IQ_FFO_REIT_EST_NUM_ANALYSTS_2MONTH_CIQ" hidden="1">"c24641"</definedName>
    <definedName name="IQ_FFO_REIT_EST_NUM_ANALYSTS_3MONTH_CIQ" hidden="1">"c24645"</definedName>
    <definedName name="IQ_FFO_REIT_EST_NUM_ANALYSTS_MONTH_CIQ" hidden="1">"c24637"</definedName>
    <definedName name="IQ_FFO_REIT_EST_REV_DATE_TIME" hidden="1">"c27301"</definedName>
    <definedName name="IQ_FFO_REIT_EST_REV_DATE_TIME_CIQ" hidden="1">"c27329"</definedName>
    <definedName name="IQ_FFO_REIT_EST_REVISIONS" hidden="1">"c27302"</definedName>
    <definedName name="IQ_FFO_REIT_EST_REVISIONS_CIQ" hidden="1">"c28787"</definedName>
    <definedName name="IQ_FFO_REIT_EST_TOTAL_REVISED_2MONTH_CIQ" hidden="1">"c24644"</definedName>
    <definedName name="IQ_FFO_REIT_EST_TOTAL_REVISED_3MONTH_CIQ" hidden="1">"c24648"</definedName>
    <definedName name="IQ_FFO_REIT_EST_TOTAL_REVISED_MONTH_CIQ" hidden="1">"c24640"</definedName>
    <definedName name="IQ_FFO_REIT_EST_UP_2MONTH_CIQ" hidden="1">"c24642"</definedName>
    <definedName name="IQ_FFO_REIT_EST_UP_3MONTH_CIQ" hidden="1">"c24646"</definedName>
    <definedName name="IQ_FFO_REIT_EST_UP_MONTH_CIQ" hidden="1">"c24638"</definedName>
    <definedName name="IQ_FFO_REIT_HIGH_EST" hidden="1">"c26925"</definedName>
    <definedName name="IQ_FFO_REIT_HIGH_EST_CIQ" hidden="1">"c4977"</definedName>
    <definedName name="IQ_FFO_REIT_LOW_EST" hidden="1">"c26926"</definedName>
    <definedName name="IQ_FFO_REIT_LOW_EST_CIQ" hidden="1">"c4978"</definedName>
    <definedName name="IQ_FFO_REIT_MEDIAN_EST" hidden="1">"c26927"</definedName>
    <definedName name="IQ_FFO_REIT_MEDIAN_EST_CIQ" hidden="1">"c4979"</definedName>
    <definedName name="IQ_FFO_REIT_NUM_EST" hidden="1">"c26928"</definedName>
    <definedName name="IQ_FFO_REIT_NUM_EST_CIQ" hidden="1">"c4980"</definedName>
    <definedName name="IQ_FFO_REIT_STDDEV_EST" hidden="1">"c26929"</definedName>
    <definedName name="IQ_FFO_REIT_STDDEV_EST_CIQ" hidden="1">"c4981"</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CIQ" hidden="1">"c3668"</definedName>
    <definedName name="IQ_FFO_SHARE_EST_DET_EST" hidden="1">"c12059"</definedName>
    <definedName name="IQ_FFO_SHARE_EST_DET_EST_CIQ" hidden="1">"c12121"</definedName>
    <definedName name="IQ_FFO_SHARE_EST_DET_EST_CURRENCY" hidden="1">"c12466"</definedName>
    <definedName name="IQ_FFO_SHARE_EST_DET_EST_CURRENCY_CIQ" hidden="1">"c12512"</definedName>
    <definedName name="IQ_FFO_SHARE_EST_DET_EST_DATE" hidden="1">"c12212"</definedName>
    <definedName name="IQ_FFO_SHARE_EST_DET_EST_DATE_CIQ" hidden="1">"c12267"</definedName>
    <definedName name="IQ_FFO_SHARE_EST_DET_EST_INCL" hidden="1">"c12349"</definedName>
    <definedName name="IQ_FFO_SHARE_EST_DET_EST_INCL_CIQ" hidden="1">"c12395"</definedName>
    <definedName name="IQ_FFO_SHARE_EST_DET_EST_ORIGIN" hidden="1">"c12722"</definedName>
    <definedName name="IQ_FFO_SHARE_EST_DET_EST_ORIGIN_CIQ" hidden="1">"c12720"</definedName>
    <definedName name="IQ_FFO_SHARE_EST_DOWN_2MONTH" hidden="1">"c16585"</definedName>
    <definedName name="IQ_FFO_SHARE_EST_DOWN_2MONTH_CIQ" hidden="1">"c16849"</definedName>
    <definedName name="IQ_FFO_SHARE_EST_DOWN_3MONTH" hidden="1">"c16589"</definedName>
    <definedName name="IQ_FFO_SHARE_EST_DOWN_3MONTH_CIQ" hidden="1">"c16853"</definedName>
    <definedName name="IQ_FFO_SHARE_EST_DOWN_MONTH" hidden="1">"c16581"</definedName>
    <definedName name="IQ_FFO_SHARE_EST_DOWN_MONTH_CIQ" hidden="1">"c16845"</definedName>
    <definedName name="IQ_FFO_SHARE_EST_NUM_ANALYSTS_2MONTH" hidden="1">"c16583"</definedName>
    <definedName name="IQ_FFO_SHARE_EST_NUM_ANALYSTS_2MONTH_CIQ" hidden="1">"c16847"</definedName>
    <definedName name="IQ_FFO_SHARE_EST_NUM_ANALYSTS_3MONTH" hidden="1">"c16587"</definedName>
    <definedName name="IQ_FFO_SHARE_EST_NUM_ANALYSTS_3MONTH_CIQ" hidden="1">"c16851"</definedName>
    <definedName name="IQ_FFO_SHARE_EST_NUM_ANALYSTS_MONTH" hidden="1">"c16579"</definedName>
    <definedName name="IQ_FFO_SHARE_EST_NUM_ANALYSTS_MONTH_CIQ" hidden="1">"c16843"</definedName>
    <definedName name="IQ_FFO_SHARE_EST_REV_DATE_TIME" hidden="1">"c28448"</definedName>
    <definedName name="IQ_FFO_SHARE_EST_REV_DATE_TIME_CIQ" hidden="1">"c28565"</definedName>
    <definedName name="IQ_FFO_SHARE_EST_REVISIONS" hidden="1">"c28409"</definedName>
    <definedName name="IQ_FFO_SHARE_EST_REVISIONS_CIQ" hidden="1">"c28526"</definedName>
    <definedName name="IQ_FFO_SHARE_EST_TOTAL_REVISED_2MONTH" hidden="1">"c16586"</definedName>
    <definedName name="IQ_FFO_SHARE_EST_TOTAL_REVISED_2MONTH_CIQ" hidden="1">"c16850"</definedName>
    <definedName name="IQ_FFO_SHARE_EST_TOTAL_REVISED_3MONTH" hidden="1">"c16590"</definedName>
    <definedName name="IQ_FFO_SHARE_EST_TOTAL_REVISED_3MONTH_CIQ" hidden="1">"c16854"</definedName>
    <definedName name="IQ_FFO_SHARE_EST_TOTAL_REVISED_MONTH" hidden="1">"c16582"</definedName>
    <definedName name="IQ_FFO_SHARE_EST_TOTAL_REVISED_MONTH_CIQ" hidden="1">"c16846"</definedName>
    <definedName name="IQ_FFO_SHARE_EST_UP_2MONTH" hidden="1">"c16584"</definedName>
    <definedName name="IQ_FFO_SHARE_EST_UP_2MONTH_CIQ" hidden="1">"c16848"</definedName>
    <definedName name="IQ_FFO_SHARE_EST_UP_3MONTH" hidden="1">"c16588"</definedName>
    <definedName name="IQ_FFO_SHARE_EST_UP_3MONTH_CIQ" hidden="1">"c16852"</definedName>
    <definedName name="IQ_FFO_SHARE_EST_UP_MONTH" hidden="1">"c16580"</definedName>
    <definedName name="IQ_FFO_SHARE_EST_UP_MONTH_CIQ" hidden="1">"c16844"</definedName>
    <definedName name="IQ_FFO_SHARE_GUIDANCE" hidden="1">"c4447"</definedName>
    <definedName name="IQ_FFO_SHARE_GUIDANCE_CIQ" hidden="1">"c4976"</definedName>
    <definedName name="IQ_FFO_SHARE_GUIDANCE_CIQ_COL" hidden="1">"c11623"</definedName>
    <definedName name="IQ_FFO_SHARE_HIGH_EST" hidden="1">"c419"</definedName>
    <definedName name="IQ_FFO_SHARE_HIGH_EST_CIQ" hidden="1">"c3670"</definedName>
    <definedName name="IQ_FFO_SHARE_HIGH_GUIDANCE" hidden="1">"c4203"</definedName>
    <definedName name="IQ_FFO_SHARE_HIGH_GUIDANCE_CIQ" hidden="1">"c4615"</definedName>
    <definedName name="IQ_FFO_SHARE_HIGH_GUIDANCE_CIQ_COL" hidden="1">"c11264"</definedName>
    <definedName name="IQ_FFO_SHARE_LOW_EST" hidden="1">"c420"</definedName>
    <definedName name="IQ_FFO_SHARE_LOW_EST_CIQ" hidden="1">"c3671"</definedName>
    <definedName name="IQ_FFO_SHARE_LOW_GUIDANCE" hidden="1">"c4243"</definedName>
    <definedName name="IQ_FFO_SHARE_LOW_GUIDANCE_CIQ" hidden="1">"c4655"</definedName>
    <definedName name="IQ_FFO_SHARE_LOW_GUIDANCE_CIQ_COL" hidden="1">"c11304"</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"c4452"</definedName>
    <definedName name="IQ_FFO_STDDEV_EST_CIQ" hidden="1">"c4981"</definedName>
    <definedName name="IQ_FFO_STDDEV_EST_CIQ_COL" hidden="1">"c11628"</definedName>
    <definedName name="IQ_FFO_STDDEV_EST_REUT" hidden="1">"c3842"</definedName>
    <definedName name="IQ_FFO_STDDEV_EST_THOM" hidden="1">"c4004"</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FDIC" hidden="1">"c6571"</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IABILITIES_FAIR_VALUE" hidden="1">"c28876"</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CIQ_COL" hidden="1">"c11741"</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REUT" hidden="1">"c6799"</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DEPOSITS_FOREIGN_FDIC" hidden="1">"c6482"</definedName>
    <definedName name="IQ_FOREIGN_GOVERNMENTS_CHARGE_OFFS_FDIC" hidden="1">"c6600"</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REE_OPERATING_CASH_FLOW_DEBT_CSD" hidden="1">"c27718"</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FORWARD_CONTRACTS_NOTIONAL_AMOUNT_FDIC" hidden="1">"c6518"</definedName>
    <definedName name="IQ_FUTURES_FORWARD_CONTRACTS_RATE_RISK_FDIC" hidden="1">"c6508"</definedName>
    <definedName name="IQ_FUTURES_NAME" hidden="1">"c13936"</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_LIFE_INSURANCE_ASSET_FFIEC" hidden="1">"c27008"</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DEPOSITS" hidden="1">"c26987"</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CIQ" hidden="1">"c18263"</definedName>
    <definedName name="IQ_GROSS_MARGIN_ACT_OR_EST_THOM" hidden="1">"c5562"</definedName>
    <definedName name="IQ_GROSS_MARGIN_EST" hidden="1">"c5547"</definedName>
    <definedName name="IQ_GROSS_MARGIN_EST_CIQ" hidden="1">"c18110"</definedName>
    <definedName name="IQ_GROSS_MARGIN_EST_DOWN_2MONTH" hidden="1">"c16381"</definedName>
    <definedName name="IQ_GROSS_MARGIN_EST_DOWN_3MONTH" hidden="1">"c16385"</definedName>
    <definedName name="IQ_GROSS_MARGIN_EST_DOWN_MONTH" hidden="1">"c16377"</definedName>
    <definedName name="IQ_GROSS_MARGIN_EST_NOTE_CIQ" hidden="1">"c18230"</definedName>
    <definedName name="IQ_GROSS_MARGIN_EST_NUM_ANALYSTS_2MONTH" hidden="1">"c16379"</definedName>
    <definedName name="IQ_GROSS_MARGIN_EST_NUM_ANALYSTS_3MONTH" hidden="1">"c16383"</definedName>
    <definedName name="IQ_GROSS_MARGIN_EST_NUM_ANALYSTS_MONTH" hidden="1">"c16375"</definedName>
    <definedName name="IQ_GROSS_MARGIN_EST_THOM" hidden="1">"c5555"</definedName>
    <definedName name="IQ_GROSS_MARGIN_EST_TOTAL_REVISED_2MONTH" hidden="1">"c16382"</definedName>
    <definedName name="IQ_GROSS_MARGIN_EST_TOTAL_REVISED_3MONTH" hidden="1">"c16386"</definedName>
    <definedName name="IQ_GROSS_MARGIN_EST_TOTAL_REVISED_MONTH" hidden="1">"c16378"</definedName>
    <definedName name="IQ_GROSS_MARGIN_EST_UP_2MONTH" hidden="1">"c16380"</definedName>
    <definedName name="IQ_GROSS_MARGIN_EST_UP_3MONTH" hidden="1">"c16384"</definedName>
    <definedName name="IQ_GROSS_MARGIN_EST_UP_MONTH" hidden="1">"c16376"</definedName>
    <definedName name="IQ_GROSS_MARGIN_GUIDANCE" hidden="1">"c18394"</definedName>
    <definedName name="IQ_GROSS_MARGIN_HIGH_EST" hidden="1">"c5549"</definedName>
    <definedName name="IQ_GROSS_MARGIN_HIGH_EST_CIQ" hidden="1">"c18130"</definedName>
    <definedName name="IQ_GROSS_MARGIN_HIGH_EST_THOM" hidden="1">"c5557"</definedName>
    <definedName name="IQ_GROSS_MARGIN_HIGH_GUIDANCE" hidden="1">"c18395"</definedName>
    <definedName name="IQ_GROSS_MARGIN_LOW_EST" hidden="1">"c5550"</definedName>
    <definedName name="IQ_GROSS_MARGIN_LOW_EST_CIQ" hidden="1">"c18140"</definedName>
    <definedName name="IQ_GROSS_MARGIN_LOW_EST_THOM" hidden="1">"c5558"</definedName>
    <definedName name="IQ_GROSS_MARGIN_LOW_GUIDANCE" hidden="1">"c18396"</definedName>
    <definedName name="IQ_GROSS_MARGIN_MEDIAN_EST" hidden="1">"c5548"</definedName>
    <definedName name="IQ_GROSS_MARGIN_MEDIAN_EST_CIQ" hidden="1">"c18120"</definedName>
    <definedName name="IQ_GROSS_MARGIN_MEDIAN_EST_THOM" hidden="1">"c5556"</definedName>
    <definedName name="IQ_GROSS_MARGIN_NUM_EST" hidden="1">"c5551"</definedName>
    <definedName name="IQ_GROSS_MARGIN_NUM_EST_CIQ" hidden="1">"c18160"</definedName>
    <definedName name="IQ_GROSS_MARGIN_NUM_EST_THOM" hidden="1">"c5559"</definedName>
    <definedName name="IQ_GROSS_MARGIN_REV_DATE_TIME" hidden="1">"c28212"</definedName>
    <definedName name="IQ_GROSS_MARGIN_REV_DATE_TIME_CIQ" hidden="1">"c28329"</definedName>
    <definedName name="IQ_GROSS_MARGIN_REV_DATE_TIME_REUT" hidden="1">"c28563"</definedName>
    <definedName name="IQ_GROSS_MARGIN_REVISIONS" hidden="1">"c28173"</definedName>
    <definedName name="IQ_GROSS_MARGIN_REVISIONS_CIQ" hidden="1">"c28290"</definedName>
    <definedName name="IQ_GROSS_MARGIN_REVISIONS_REUT" hidden="1">"c28524"</definedName>
    <definedName name="IQ_GROSS_MARGIN_STDDEV_EST" hidden="1">"c5552"</definedName>
    <definedName name="IQ_GROSS_MARGIN_STDDEV_EST_CIQ" hidden="1">"c18150"</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BR" hidden="1">"c532"</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DGING_ACTIVITIES" hidden="1">"c17899"</definedName>
    <definedName name="IQ_HEDGING_ACTIVITIES_PCT" hidden="1">"c18013"</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FRANCHISE" hidden="1">"c8664"</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FRANCHISE" hidden="1">"c8659"</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FRANCHISE" hidden="1">"c8669"</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DATE_RT" hidden="1">"HIGHDATE"</definedName>
    <definedName name="IQ_HIGH_LOW_CLOSEPRICE_DATE" hidden="1">"c1204"</definedName>
    <definedName name="IQ_HIGH_PRICE_RT" hidden="1">"HIGH"</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_TIME_RT" hidden="1">"HIGHTIME"</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TYPE" hidden="1">"c27366"</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QUITY_ASSETS" hidden="1">"c26966"</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LIFE_INSURANCE_ASSET_FFIEC" hidden="1">"c27010"</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GVA_THRIFT" hidden="1">"c25096"</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INESE_SHORT_NATIVE_TICKER" hidden="1">"c27236"</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_TRAFFIC_ACQUISITION_CHANGE" hidden="1">"c9998"</definedName>
    <definedName name="IQ_IMM_PARENT" hidden="1">"c28817"</definedName>
    <definedName name="IQ_IMM_PARENT_CIQID" hidden="1">"c28819"</definedName>
    <definedName name="IQ_IMM_PARENT_TICKER" hidden="1">"c28818"</definedName>
    <definedName name="IQ_IMPACT_CHG_CREDITWORTH_BANK_HOLD_DRV_ASSET_TRADING_REV_FFIEC" hidden="1">"c27051"</definedName>
    <definedName name="IQ_IMPACT_CHG_CREDITWORTH_BANK_HOLD_DRV_LIAB_TRADING_REV_FFIEC" hidden="1">"c27052"</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BEFORE_EXTRAORDINARY_ITEMS_AVG_ASSETS_THRIFT" hidden="1">"c25658"</definedName>
    <definedName name="IQ_INCOME_EARNED_FDIC" hidden="1">"c6359"</definedName>
    <definedName name="IQ_INCOME_FIDUCIARY_ACTIVITIES_FFIEC" hidden="1">"c13002"</definedName>
    <definedName name="IQ_INCOME_CHECKS_FFIEC" hidden="1">"c13040"</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DIC" hidden="1">"c6582"</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DIRECT_FAX" hidden="1">"c15189"</definedName>
    <definedName name="IQ_INDIVIDUAL_DIRECT_PHONE" hidden="1">"c15188"</definedName>
    <definedName name="IQ_INDIVIDUAL_DIRECTOR_BONUS" hidden="1">"c19052"</definedName>
    <definedName name="IQ_INDIVIDUAL_DIRECTOR_FEE" hidden="1">"c19049"</definedName>
    <definedName name="IQ_INDIVIDUAL_DIRECTOR_CHANGE_PENSION" hidden="1">"c19053"</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CHANGE_PENSION" hidden="1">"c19058"</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REV_DATE_TIME" hidden="1">"c28219"</definedName>
    <definedName name="IQ_INDUSTRY_NAV_REV_DATE_TIME_CIQ" hidden="1">"c28336"</definedName>
    <definedName name="IQ_INDUSTRY_NAV_REV_DATE_TIME_REUT" hidden="1">"c28570"</definedName>
    <definedName name="IQ_INDUSTRY_NAV_REV_DATE_TIME_THOM" hidden="1">"c28453"</definedName>
    <definedName name="IQ_INDUSTRY_NAV_REVISIONS" hidden="1">"c28180"</definedName>
    <definedName name="IQ_INDUSTRY_NAV_REVISIONS_CIQ" hidden="1">"c28297"</definedName>
    <definedName name="IQ_INDUSTRY_NAV_REVISIONS_REUT" hidden="1">"c28531"</definedName>
    <definedName name="IQ_INDUSTRY_NAV_REVISIONS_THOM" hidden="1">"c28414"</definedName>
    <definedName name="IQ_INDUSTRY_NAV_SHARE_EST" hidden="1">"c18117"</definedName>
    <definedName name="IQ_INDUSTRY_NAV_SHARE_EST_CIQ" hidden="1">"c18185"</definedName>
    <definedName name="IQ_INDUSTRY_NAV_SHARE_EST_NOTE" hidden="1">"c18238"</definedName>
    <definedName name="IQ_INDUSTRY_NAV_SHARE_EST_NOTE_CIQ" hidden="1">"c18245"</definedName>
    <definedName name="IQ_INDUSTRY_NAV_SHARE_HIGH_EST" hidden="1">"c18137"</definedName>
    <definedName name="IQ_INDUSTRY_NAV_SHARE_HIGH_EST_CIQ" hidden="1">"c18199"</definedName>
    <definedName name="IQ_INDUSTRY_NAV_SHARE_LOW_EST" hidden="1">"c18147"</definedName>
    <definedName name="IQ_INDUSTRY_NAV_SHARE_LOW_EST_CIQ" hidden="1">"c18206"</definedName>
    <definedName name="IQ_INDUSTRY_NAV_SHARE_MEDIAN_EST" hidden="1">"c18127"</definedName>
    <definedName name="IQ_INDUSTRY_NAV_SHARE_MEDIAN_EST_CIQ" hidden="1">"c18192"</definedName>
    <definedName name="IQ_INDUSTRY_NAV_SHARE_NUM_EST" hidden="1">"c18167"</definedName>
    <definedName name="IQ_INDUSTRY_NAV_SHARE_NUM_EST_CIQ" hidden="1">"c18220"</definedName>
    <definedName name="IQ_INDUSTRY_NAV_SHARE_STDDEV_EST" hidden="1">"c18157"</definedName>
    <definedName name="IQ_INDUSTRY_NAV_SHARE_STDDEV_EST_CIQ" hidden="1">"c18213"</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BR" hidden="1">"c586"</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CM"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DOMESTIC_FDIC" hidden="1">"c6478"</definedName>
    <definedName name="IQ_INTEREST_BEARING_DEPOSITS_EMPLOYEE_BENEFIT_RETIREMENT_RELATED_ACCOUNTS_THRIFT" hidden="1">"c25408"</definedName>
    <definedName name="IQ_INTEREST_BEARING_DEPOSITS_FDIC" hidden="1">"c6373"</definedName>
    <definedName name="IQ_INTEREST_BEARING_DEPOSITS_FOREIGN_FDIC" hidden="1">"c6485"</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ACT_OR_EST" hidden="1">"c18267"</definedName>
    <definedName name="IQ_INTEREST_EXP_ACT_OR_EST_CIQ" hidden="1">"c18273"</definedName>
    <definedName name="IQ_INTEREST_EXP_EST" hidden="1">"c18114"</definedName>
    <definedName name="IQ_INTEREST_EXP_EST_CIQ" hidden="1">"c18182"</definedName>
    <definedName name="IQ_INTEREST_EXP_EST_NOTE" hidden="1">"c18235"</definedName>
    <definedName name="IQ_INTEREST_EXP_EST_NOTE_CIQ" hidden="1">"c18242"</definedName>
    <definedName name="IQ_INTEREST_EXP_GUIDANCE" hidden="1">"c18406"</definedName>
    <definedName name="IQ_INTEREST_EXP_HIGH_EST" hidden="1">"c18134"</definedName>
    <definedName name="IQ_INTEREST_EXP_HIGH_EST_CIQ" hidden="1">"c18196"</definedName>
    <definedName name="IQ_INTEREST_EXP_HIGH_GUIDANCE" hidden="1">"c18407"</definedName>
    <definedName name="IQ_INTEREST_EXP_LOW_EST" hidden="1">"c18144"</definedName>
    <definedName name="IQ_INTEREST_EXP_LOW_EST_CIQ" hidden="1">"c18203"</definedName>
    <definedName name="IQ_INTEREST_EXP_LOW_GUIDANCE" hidden="1">"c18408"</definedName>
    <definedName name="IQ_INTEREST_EXP_MEDIAN_EST" hidden="1">"c18124"</definedName>
    <definedName name="IQ_INTEREST_EXP_MEDIAN_EST_CIQ" hidden="1">"c18189"</definedName>
    <definedName name="IQ_INTEREST_EXP_NET" hidden="1">"c1450"</definedName>
    <definedName name="IQ_INTEREST_EXP_NON" hidden="1">"c1383"</definedName>
    <definedName name="IQ_INTEREST_EXP_NUM_EST" hidden="1">"c18164"</definedName>
    <definedName name="IQ_INTEREST_EXP_NUM_EST_CIQ" hidden="1">"c18217"</definedName>
    <definedName name="IQ_INTEREST_EXP_REV_DATE_TIME" hidden="1">"c28216"</definedName>
    <definedName name="IQ_INTEREST_EXP_REV_DATE_TIME_CIQ" hidden="1">"c28333"</definedName>
    <definedName name="IQ_INTEREST_EXP_REV_DATE_TIME_REUT" hidden="1">"c28567"</definedName>
    <definedName name="IQ_INTEREST_EXP_REV_DATE_TIME_THOM" hidden="1">"c28450"</definedName>
    <definedName name="IQ_INTEREST_EXP_REVISIONS" hidden="1">"c28177"</definedName>
    <definedName name="IQ_INTEREST_EXP_REVISIONS_CIQ" hidden="1">"c28294"</definedName>
    <definedName name="IQ_INTEREST_EXP_REVISIONS_REUT" hidden="1">"c28528"</definedName>
    <definedName name="IQ_INTEREST_EXP_REVISIONS_THOM" hidden="1">"c28411"</definedName>
    <definedName name="IQ_INTEREST_EXP_STDDEV_EST" hidden="1">"c18154"</definedName>
    <definedName name="IQ_INTEREST_EXP_STDDEV_EST_CIQ" hidden="1">"c18210"</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LIABILITIES_CLIENTS" hidden="1">"c28877"</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FDIC" hidden="1">"c6496"</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EST_REV_DATE" hidden="1">"c28221"</definedName>
    <definedName name="IQ_LATEST_EST_REV_DATE_CIQ" hidden="1">"c28338"</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"50"</definedName>
    <definedName name="IQ_LATESTQ" hidden="1">500</definedName>
    <definedName name="IQ_LATESTQFR" hidden="1">"100"</definedName>
    <definedName name="IQ_LEAD_UNDERWRITER" hidden="1">"c8957"</definedName>
    <definedName name="IQ_LEASE_EXPENSE" hidden="1">"c16039"</definedName>
    <definedName name="IQ_LEASE_FIN_REC_INCL_EXCD_10_LL_FFIEC" hidden="1">"c27206"</definedName>
    <definedName name="IQ_LEASE_FIN_REC_LOSS_SHARING_DUE_30_89_FFIEC" hidden="1">"c27089"</definedName>
    <definedName name="IQ_LEASE_FIN_REC_LOSS_SHARING_DUE_90_FFIEC" hidden="1">"c27129"</definedName>
    <definedName name="IQ_LEASE_FIN_REC_LOSS_SHARING_NON_ACCRUAL_FFIEC" hidden="1">"c27169"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FDIC" hidden="1">"c6433"</definedName>
    <definedName name="IQ_LEASE_FINANCING_RECEIVABLES_CHARGE_OFFS_FDIC" hidden="1">"c6602"</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BR" hidden="1">"c649"</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L_GUARANTEED_US_GOVT_EXCL_LOSS_SHARING_DUE_30_89_FFIEC" hidden="1">"c27068"</definedName>
    <definedName name="IQ_LL_GUARANTEED_US_GOVT_EXCL_LOSS_SHARING_DUE_90_FFIEC" hidden="1">"c27108"</definedName>
    <definedName name="IQ_LL_GUARANTEED_US_GOVT_EXCL_LOSS_SHARING_NON_ACCRUAL_FFIEC" hidden="1">"c27148"</definedName>
    <definedName name="IQ_LL_LOSS_SHARING_DUE_30_89_FFIEC" hidden="1">"c27090"</definedName>
    <definedName name="IQ_LL_LOSS_SHARING_DUE_90_FFIEC" hidden="1">"c27130"</definedName>
    <definedName name="IQ_LL_LOSS_SHARING_NON_ACCRUAL_FFIEC" hidden="1">"c27170"</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ALLOWANCE_PAST_DUE_NONACCRUAL_LOANS_THRIFT" hidden="1">"c25643"</definedName>
    <definedName name="IQ_LOAN_LEASE_RECEIV" hidden="1">"c657"</definedName>
    <definedName name="IQ_LOAN_LOSS" hidden="1">"c1386"</definedName>
    <definedName name="IQ_LOAN_LOSS_ALLOW_FDIC" hidden="1">"c6326"</definedName>
    <definedName name="IQ_LOAN_LOSS_ALLOWANCE_GROSS_LOANS_THRIFT" hidden="1">"c25736"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RECOVERIES_AVG_LOANS_THRIFT" hidden="1">"c25644"</definedName>
    <definedName name="IQ_LOAN_SERVICE_REV" hidden="1">"c658"</definedName>
    <definedName name="IQ_LOAN_SERVICING_FEES_THRIFT" hidden="1">"c24790"</definedName>
    <definedName name="IQ_LOANS_ADVANCES_BANKS" hidden="1">"c28866"</definedName>
    <definedName name="IQ_LOANS_ADVANCES_CLIENTS" hidden="1">"c28867"</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INST_BANKS_EXCD_10_LL_FFIEC" hidden="1">"c27203"</definedName>
    <definedName name="IQ_LOANS_DEP_INST_BANKS_EXCD_10_RSTRC_DUE_30_89_FFIEC" hidden="1">"c27101"</definedName>
    <definedName name="IQ_LOANS_DEP_INST_BANKS_EXCD_10_RSTRC_DUE_90_FFIEC" hidden="1">"c27141"</definedName>
    <definedName name="IQ_LOANS_DEP_INST_BANKS_EXCD_10_RSTRC_NON_ACCRUAL_FFIEC" hidden="1">"c27181"</definedName>
    <definedName name="IQ_LOANS_DEP_INST_BANKS_EXCD_10_RSTRC_TERMS_FFIEC" hidden="1">"c27032"</definedName>
    <definedName name="IQ_LOANS_DEP_INST_BANKS_LOSS_SHARING_DUE_30_89_FFIEC" hidden="1">"c27086"</definedName>
    <definedName name="IQ_LOANS_DEP_INST_BANKS_LOSS_SHARING_DUE_90_FFIEC" hidden="1">"c27126"</definedName>
    <definedName name="IQ_LOANS_DEP_INST_BANKS_LOSS_SHARING_NON_ACCRUAL_FFIEC" hidden="1">"c27166"</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EXCD_10_RSTRC_DUE_30_89_FFIEC" hidden="1">"c27102"</definedName>
    <definedName name="IQ_LOANS_FINANCE_AGRICULTURAL_PROD_EXCD_10_RSTRC_DUE_90_FFIEC" hidden="1">"c27142"</definedName>
    <definedName name="IQ_LOANS_FINANCE_AGRICULTURAL_PROD_EXCD_10_RSTRC_NON_ACCRUAL_FFIEC" hidden="1">"c27182"</definedName>
    <definedName name="IQ_LOANS_FINANCE_AGRICULTURAL_PROD_EXCD_10_RSTRC_TERMS_FFIEC" hidden="1">"c27033"</definedName>
    <definedName name="IQ_LOANS_FINANCE_AGRICULTURAL_PROD_LL_REC_DOM_FFIEC" hidden="1">"c12909"</definedName>
    <definedName name="IQ_LOANS_FINANCE_AGRICULTURAL_PROD_LOSS_SHARING_DUE_30_89_FFIEC" hidden="1">"c27080"</definedName>
    <definedName name="IQ_LOANS_FINANCE_AGRICULTURAL_PROD_LOSS_SHARING_DUE_90_FFIEC" hidden="1">"c27120"</definedName>
    <definedName name="IQ_LOANS_FINANCE_AGRICULTURAL_PROD_LOSS_SHARING_FFIEC" hidden="1">"c27197"</definedName>
    <definedName name="IQ_LOANS_FINANCE_AGRICULTURAL_PROD_LOSS_SHARING_NON_ACCRUAL_FFIEC" hidden="1">"c27160"</definedName>
    <definedName name="IQ_LOANS_FINANCE_AGRICULTURAL_PROD_QUARTERLY_AVG_FFIEC" hidden="1">"c27063"</definedName>
    <definedName name="IQ_LOANS_FOR_SALE" hidden="1">"c666"</definedName>
    <definedName name="IQ_LOANS_FOREIGN_GOV_DUE_30_89_FFIEC" hidden="1">"c13274"</definedName>
    <definedName name="IQ_LOANS_FOREIGN_GOV_DUE_90_FFIEC" hidden="1">"c13300"</definedName>
    <definedName name="IQ_LOANS_FOREIGN_GOV_CHARGE_OFFS_FFIEC" hidden="1">"c13182"</definedName>
    <definedName name="IQ_LOANS_FOREIGN_GOV_LL_REC_DOM_FFIEC" hidden="1">"c12912"</definedName>
    <definedName name="IQ_LOANS_FOREIGN_GOV_NON_ACCRUAL_FFIEC" hidden="1">"c13326"</definedName>
    <definedName name="IQ_LOANS_FOREIGN_GOV_RECOV_FFIEC" hidden="1">"c13204"</definedName>
    <definedName name="IQ_LOANS_FOREIGN_GOVT_OFFICIAL_EXCD_10_LL_FFIEC" hidden="1">"c27204"</definedName>
    <definedName name="IQ_LOANS_FOREIGN_GOVT_OFFICIAL_EXCD_10_RSTRC_DUE_30_89_FFIEC" hidden="1">"c27106"</definedName>
    <definedName name="IQ_LOANS_FOREIGN_GOVT_OFFICIAL_EXCD_10_RSTRC_DUE_90_FFIEC" hidden="1">"c27146"</definedName>
    <definedName name="IQ_LOANS_FOREIGN_GOVT_OFFICIAL_EXCD_10_RSTRC_NON_ACCRUAL_FFIEC" hidden="1">"c27186"</definedName>
    <definedName name="IQ_LOANS_FOREIGN_GOVT_OFFICIAL_EXCD_10_RSTRC_TERMS_FFIEC" hidden="1">"c27037"</definedName>
    <definedName name="IQ_LOANS_FOREIGN_GOVT_OFFICIAL_INST_LOSS_SHARING_DUE_30_89_FFIEC" hidden="1">"c27087"</definedName>
    <definedName name="IQ_LOANS_FOREIGN_GOVT_OFFICIAL_INST_LOSS_SHARING_DUE_90_FFIEC" hidden="1">"c27127"</definedName>
    <definedName name="IQ_LOANS_FOREIGN_GOVT_OFFICIAL_INST_LOSS_SHARING_NON_ACCRUAL_FFIEC" hidden="1">"c27167"</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NOT_SECURED_RE_FDIC" hidden="1">"c6381"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FARMLAND_DOM_LOANS_EXCD_10_RSTRC_DUE_30_89_FFIEC" hidden="1">"c27100"</definedName>
    <definedName name="IQ_LOANS_SEC_FARMLAND_DOM_LOANS_EXCD_10_RSTRC_DUE_90_FFIEC" hidden="1">"c27140"</definedName>
    <definedName name="IQ_LOANS_SEC_FARMLAND_DOM_LOANS_EXCD_10_RSTRC_NON_ACCRUAL_FFIEC" hidden="1">"c27180"</definedName>
    <definedName name="IQ_LOANS_SEC_FARMLAND_DOM_LOANS_EXCD_10_RSTRC_TERMS_FFIEC" hidden="1">"c27031"</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SERVICED_OTHERS_THRIFT" hidden="1">"c24935"</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DATE_RT" hidden="1">"LOWDATE"</definedName>
    <definedName name="IQ_LOW_PRICE_RT" hidden="1">"LOW"</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_TIME_RT" hidden="1">"LOWTIME"</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CIQ" hidden="1">"c12122"</definedName>
    <definedName name="IQ_LT_GROWTH_DET_EST_DATE" hidden="1">"c12213"</definedName>
    <definedName name="IQ_LT_GROWTH_DET_EST_DATE_CIQ" hidden="1">"c12268"</definedName>
    <definedName name="IQ_LT_GROWTH_DET_EST_INCL" hidden="1">"c12350"</definedName>
    <definedName name="IQ_LT_GROWTH_DET_EST_INCL_CIQ" hidden="1">"c12396"</definedName>
    <definedName name="IQ_LT_GROWTH_DET_EST_ORIGIN" hidden="1">"c12725"</definedName>
    <definedName name="IQ_LT_GROWTH_DET_EST_ORIGIN_CIQ" hidden="1">"c12721"</definedName>
    <definedName name="IQ_LT_INVEST" hidden="1">"c697"</definedName>
    <definedName name="IQ_LT_INVEST_BR" hidden="1">"c698"</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EST_CIQ" hidden="1">"c4986"</definedName>
    <definedName name="IQ_MAINT_CAPEX_EST_DOWN_2MONTH_CIQ" hidden="1">"c24586"</definedName>
    <definedName name="IQ_MAINT_CAPEX_EST_DOWN_3MONTH_CIQ" hidden="1">"c24590"</definedName>
    <definedName name="IQ_MAINT_CAPEX_EST_DOWN_MONTH_CIQ" hidden="1">"c24582"</definedName>
    <definedName name="IQ_MAINT_CAPEX_EST_NOTE_CIQ" hidden="1">"c24573"</definedName>
    <definedName name="IQ_MAINT_CAPEX_EST_NUM_ANALYSTS_2MONTH_CIQ" hidden="1">"c24584"</definedName>
    <definedName name="IQ_MAINT_CAPEX_EST_NUM_ANALYSTS_3MONTH_CIQ" hidden="1">"c24588"</definedName>
    <definedName name="IQ_MAINT_CAPEX_EST_NUM_ANALYSTS_MONTH_CIQ" hidden="1">"c24580"</definedName>
    <definedName name="IQ_MAINT_CAPEX_EST_REV_DATE_TIME" hidden="1">"c28205"</definedName>
    <definedName name="IQ_MAINT_CAPEX_EST_REV_DATE_TIME_CIQ" hidden="1">"c28322"</definedName>
    <definedName name="IQ_MAINT_CAPEX_EST_REV_DATE_TIME_REUT" hidden="1">"c28556"</definedName>
    <definedName name="IQ_MAINT_CAPEX_EST_REV_DATE_TIME_THOM" hidden="1">"c28439"</definedName>
    <definedName name="IQ_MAINT_CAPEX_EST_REVISIONS" hidden="1">"c28166"</definedName>
    <definedName name="IQ_MAINT_CAPEX_EST_REVISIONS_CIQ" hidden="1">"c28283"</definedName>
    <definedName name="IQ_MAINT_CAPEX_EST_REVISIONS_REUT" hidden="1">"c28517"</definedName>
    <definedName name="IQ_MAINT_CAPEX_EST_REVISIONS_THOM" hidden="1">"c28400"</definedName>
    <definedName name="IQ_MAINT_CAPEX_EST_TOTAL_REVISED_2MONTH_CIQ" hidden="1">"c24587"</definedName>
    <definedName name="IQ_MAINT_CAPEX_EST_TOTAL_REVISED_3MONTH_CIQ" hidden="1">"c24591"</definedName>
    <definedName name="IQ_MAINT_CAPEX_EST_TOTAL_REVISED_MONTH_CIQ" hidden="1">"c24583"</definedName>
    <definedName name="IQ_MAINT_CAPEX_EST_UP_2MONTH_CIQ" hidden="1">"c24585"</definedName>
    <definedName name="IQ_MAINT_CAPEX_EST_UP_3MONTH_CIQ" hidden="1">"c24589"</definedName>
    <definedName name="IQ_MAINT_CAPEX_EST_UP_MONTH_CIQ" hidden="1">"c24581"</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CHEMICALS" hidden="1">"c20815"</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CHEMICALS" hidden="1">"c20850"</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ALL_OTHER_COMM_AFS_FFIEC" hidden="1">"c27004"</definedName>
    <definedName name="IQ_MBS_COMM_OTHER_PASS_THROUGH_AFS_AMORT_COST_FFIEC" hidden="1">"c27020"</definedName>
    <definedName name="IQ_MBS_COMM_OTHER_PASS_THROUGH_AFS_FFIEC" hidden="1">"c27002"</definedName>
    <definedName name="IQ_MBS_COMM_OTHER_PASS_THROUGH_HTM_FAIR_VAL_FFIEC" hidden="1">"c27016"</definedName>
    <definedName name="IQ_MBS_COMM_OTHER_PASS_THROUGH_HTM_FFIEC" hidden="1">"c26998"</definedName>
    <definedName name="IQ_MBS_COMM_PASS_THROUGH_ISSUED_FNMA_AFS_AMORT_COST_FFIEC" hidden="1">"c27019"</definedName>
    <definedName name="IQ_MBS_COMM_PASS_THROUGH_ISSUED_FNMA_AFS_FFIEC" hidden="1">"c27001"</definedName>
    <definedName name="IQ_MBS_COMM_PASS_THROUGH_ISSUED_FNMA_HTM_FAIR_VAL_FFIEC" hidden="1">"c27015"</definedName>
    <definedName name="IQ_MBS_COMM_PASS_THROUGH_ISSUED_FNMA_HTM_FFIEC" hidden="1">"c26997"</definedName>
    <definedName name="IQ_MBS_INVEST_SECURITIES_FFIEC" hidden="1">"c13460"</definedName>
    <definedName name="IQ_MBS_OTHER_COMM_AFS_AMORT_COST_FFIEC" hidden="1">"c27022"</definedName>
    <definedName name="IQ_MBS_OTHER_COMM_HTM_FAIR_VAL_FFIEC" hidden="1">"c27018"</definedName>
    <definedName name="IQ_MBS_OTHER_COMM_HTM_FFIEC" hidden="1">"c27000"</definedName>
    <definedName name="IQ_MBS_OTHER_COMM_ISSUED_FNMA_AFS_AMORT_COST_FFIEC" hidden="1">"c27021"</definedName>
    <definedName name="IQ_MBS_OTHER_COMM_ISSUED_FNMA_AFS_FFIEC" hidden="1">"c27003"</definedName>
    <definedName name="IQ_MBS_OTHER_COMM_ISSUED_FNMA_HTM_FAIR_VAL_FFIEC" hidden="1">"c27017"</definedName>
    <definedName name="IQ_MBS_OTHER_COMM_ISSUED_FNMA_HTM_FFIEC" hidden="1">"c26999"</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BR" hidden="1">"c715"</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IMUM_RENTAL" hidden="1">"c26970"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_RISK" hidden="1">"c26991"</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DATE_LT" hidden="1">"c5682"</definedName>
    <definedName name="IQ_MOODYS_ISSUE_LT" hidden="1">"c5684"</definedName>
    <definedName name="IQ_MOODYS_ISSUE_WATCHLIST_DATE" hidden="1">"c5685"</definedName>
    <definedName name="IQ_MOODYS_ISSUE_WATCHLIST_INDICATOR" hidden="1">"c5687"</definedName>
    <definedName name="IQ_MOODYS_ISSUE_WATCHLIST_REASON" hidden="1">"c5686"</definedName>
    <definedName name="IQ_MOODYS_LT" hidden="1">"c5661"</definedName>
    <definedName name="IQ_MOODYS_OUTLOOK" hidden="1">"c5678"</definedName>
    <definedName name="IQ_MOODYS_OUTLOOK_DATE" hidden="1">"c5677"</definedName>
    <definedName name="IQ_MOODYS_ST" hidden="1">"c5664"</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BACKED_SECURITIES_FDIC" hidden="1">"c6402"</definedName>
    <definedName name="IQ_MORTGAGE_BACKED_SECURITIES_QUARTERLY_AVG_FFIEC" hidden="1">"c27061"</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FDIC" hidden="1">"c6335"</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_DOM_LOSS_SHARING_FFIEC" hidden="1">"c27210"</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42193.3862152778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 hidden="1">"c2225"</definedName>
    <definedName name="IQ_NAV_ACT_OR_EST_CIQ" hidden="1">"c18262"</definedName>
    <definedName name="IQ_NAV_ACT_OR_EST_THOM" hidden="1">"c5607"</definedName>
    <definedName name="IQ_NAV_EST" hidden="1">"c1751"</definedName>
    <definedName name="IQ_NAV_EST_CIQ" hidden="1">"c18109"</definedName>
    <definedName name="IQ_NAV_EST_DOWN_2MONTH" hidden="1">"c16501"</definedName>
    <definedName name="IQ_NAV_EST_DOWN_3MONTH" hidden="1">"c16505"</definedName>
    <definedName name="IQ_NAV_EST_DOWN_MONTH" hidden="1">"c16497"</definedName>
    <definedName name="IQ_NAV_EST_NOTE_CIQ" hidden="1">"c18229"</definedName>
    <definedName name="IQ_NAV_EST_NUM_ANALYSTS_2MONTH" hidden="1">"c16499"</definedName>
    <definedName name="IQ_NAV_EST_NUM_ANALYSTS_3MONTH" hidden="1">"c16503"</definedName>
    <definedName name="IQ_NAV_EST_NUM_ANALYSTS_MONTH" hidden="1">"c16495"</definedName>
    <definedName name="IQ_NAV_EST_THOM" hidden="1">"c5601"</definedName>
    <definedName name="IQ_NAV_EST_TOTAL_REVISED_2MONTH" hidden="1">"c16502"</definedName>
    <definedName name="IQ_NAV_EST_TOTAL_REVISED_3MONTH" hidden="1">"c16506"</definedName>
    <definedName name="IQ_NAV_EST_TOTAL_REVISED_MONTH" hidden="1">"c16498"</definedName>
    <definedName name="IQ_NAV_EST_UP_2MONTH" hidden="1">"c16500"</definedName>
    <definedName name="IQ_NAV_EST_UP_3MONTH" hidden="1">"c16504"</definedName>
    <definedName name="IQ_NAV_EST_UP_MONTH" hidden="1">"c16496"</definedName>
    <definedName name="IQ_NAV_GUIDANCE" hidden="1">"c18391"</definedName>
    <definedName name="IQ_NAV_HIGH_EST" hidden="1">"c1753"</definedName>
    <definedName name="IQ_NAV_HIGH_EST_CIQ" hidden="1">"c18129"</definedName>
    <definedName name="IQ_NAV_HIGH_EST_THOM" hidden="1">"c5604"</definedName>
    <definedName name="IQ_NAV_HIGH_GUIDANCE" hidden="1">"c18392"</definedName>
    <definedName name="IQ_NAV_LOW_EST" hidden="1">"c1754"</definedName>
    <definedName name="IQ_NAV_LOW_EST_CIQ" hidden="1">"c18139"</definedName>
    <definedName name="IQ_NAV_LOW_EST_THOM" hidden="1">"c5605"</definedName>
    <definedName name="IQ_NAV_LOW_GUIDANCE" hidden="1">"c18393"</definedName>
    <definedName name="IQ_NAV_MEDIAN_EST" hidden="1">"c1752"</definedName>
    <definedName name="IQ_NAV_MEDIAN_EST_CIQ" hidden="1">"c18119"</definedName>
    <definedName name="IQ_NAV_MEDIAN_EST_THOM" hidden="1">"c5602"</definedName>
    <definedName name="IQ_NAV_NUM_EST" hidden="1">"c1755"</definedName>
    <definedName name="IQ_NAV_NUM_EST_CIQ" hidden="1">"c18159"</definedName>
    <definedName name="IQ_NAV_NUM_EST_THOM" hidden="1">"c5606"</definedName>
    <definedName name="IQ_NAV_RE" hidden="1">"c15996"</definedName>
    <definedName name="IQ_NAV_REV_DATE_TIME" hidden="1">"c28211"</definedName>
    <definedName name="IQ_NAV_REV_DATE_TIME_CIQ" hidden="1">"c28328"</definedName>
    <definedName name="IQ_NAV_REV_DATE_TIME_REUT" hidden="1">"c28562"</definedName>
    <definedName name="IQ_NAV_REVISIONS" hidden="1">"c28172"</definedName>
    <definedName name="IQ_NAV_REVISIONS_CIQ" hidden="1">"c28289"</definedName>
    <definedName name="IQ_NAV_REVISIONS_REUT" hidden="1">"c28523"</definedName>
    <definedName name="IQ_NAV_SHARE_ACT_OR_EST" hidden="1">"c2225"</definedName>
    <definedName name="IQ_NAV_SHARE_ACT_OR_EST_CIQ" hidden="1">"c12038"</definedName>
    <definedName name="IQ_NAV_SHARE_ACT_OR_EST_REUT" hidden="1">"c5623"</definedName>
    <definedName name="IQ_NAV_SHARE_DET_EST_CIQ" hidden="1">"c12123"</definedName>
    <definedName name="IQ_NAV_SHARE_DET_EST_CURRENCY_CIQ" hidden="1">"c12514"</definedName>
    <definedName name="IQ_NAV_SHARE_DET_EST_DATE_CIQ" hidden="1">"c12269"</definedName>
    <definedName name="IQ_NAV_SHARE_DET_EST_INCL_CIQ" hidden="1">"c12397"</definedName>
    <definedName name="IQ_NAV_SHARE_DET_EST_ORIGIN" hidden="1">"c12585"</definedName>
    <definedName name="IQ_NAV_SHARE_DET_EST_ORIGIN_CIQ" hidden="1">"c12638"</definedName>
    <definedName name="IQ_NAV_SHARE_EST" hidden="1">"c5609"</definedName>
    <definedName name="IQ_NAV_SHARE_EST_CIQ" hidden="1">"c12032"</definedName>
    <definedName name="IQ_NAV_SHARE_EST_DOWN_2MONTH" hidden="1">"c16561"</definedName>
    <definedName name="IQ_NAV_SHARE_EST_DOWN_2MONTH_CIQ" hidden="1">"c16825"</definedName>
    <definedName name="IQ_NAV_SHARE_EST_DOWN_3MONTH" hidden="1">"c16565"</definedName>
    <definedName name="IQ_NAV_SHARE_EST_DOWN_3MONTH_CIQ" hidden="1">"c16829"</definedName>
    <definedName name="IQ_NAV_SHARE_EST_DOWN_MONTH" hidden="1">"c16557"</definedName>
    <definedName name="IQ_NAV_SHARE_EST_DOWN_MONTH_CIQ" hidden="1">"c16821"</definedName>
    <definedName name="IQ_NAV_SHARE_EST_NOTE" hidden="1">"c17522"</definedName>
    <definedName name="IQ_NAV_SHARE_EST_NOTE_CIQ" hidden="1">"c17475"</definedName>
    <definedName name="IQ_NAV_SHARE_EST_NUM_ANALYSTS_2MONTH" hidden="1">"c16559"</definedName>
    <definedName name="IQ_NAV_SHARE_EST_NUM_ANALYSTS_2MONTH_CIQ" hidden="1">"c16823"</definedName>
    <definedName name="IQ_NAV_SHARE_EST_NUM_ANALYSTS_3MONTH" hidden="1">"c16563"</definedName>
    <definedName name="IQ_NAV_SHARE_EST_NUM_ANALYSTS_3MONTH_CIQ" hidden="1">"c16827"</definedName>
    <definedName name="IQ_NAV_SHARE_EST_NUM_ANALYSTS_MONTH" hidden="1">"c16555"</definedName>
    <definedName name="IQ_NAV_SHARE_EST_NUM_ANALYSTS_MONTH_CIQ" hidden="1">"c16819"</definedName>
    <definedName name="IQ_NAV_SHARE_EST_REUT" hidden="1">"c5617"</definedName>
    <definedName name="IQ_NAV_SHARE_EST_REV_DATE_TIME" hidden="1">"c28208"</definedName>
    <definedName name="IQ_NAV_SHARE_EST_REV_DATE_TIME_CIQ" hidden="1">"c28325"</definedName>
    <definedName name="IQ_NAV_SHARE_EST_REV_DATE_TIME_THOM" hidden="1">"c28442"</definedName>
    <definedName name="IQ_NAV_SHARE_EST_REVISIONS" hidden="1">"c28169"</definedName>
    <definedName name="IQ_NAV_SHARE_EST_REVISIONS_CIQ" hidden="1">"c28286"</definedName>
    <definedName name="IQ_NAV_SHARE_EST_REVISIONS_THOM" hidden="1">"c28403"</definedName>
    <definedName name="IQ_NAV_SHARE_EST_TOTAL_REVISED_2MONTH" hidden="1">"c16562"</definedName>
    <definedName name="IQ_NAV_SHARE_EST_TOTAL_REVISED_2MONTH_CIQ" hidden="1">"c16826"</definedName>
    <definedName name="IQ_NAV_SHARE_EST_TOTAL_REVISED_3MONTH" hidden="1">"c16566"</definedName>
    <definedName name="IQ_NAV_SHARE_EST_TOTAL_REVISED_3MONTH_CIQ" hidden="1">"c16830"</definedName>
    <definedName name="IQ_NAV_SHARE_EST_TOTAL_REVISED_MONTH" hidden="1">"c16558"</definedName>
    <definedName name="IQ_NAV_SHARE_EST_TOTAL_REVISED_MONTH_CIQ" hidden="1">"c16822"</definedName>
    <definedName name="IQ_NAV_SHARE_EST_UP_2MONTH" hidden="1">"c16560"</definedName>
    <definedName name="IQ_NAV_SHARE_EST_UP_2MONTH_CIQ" hidden="1">"c16824"</definedName>
    <definedName name="IQ_NAV_SHARE_EST_UP_3MONTH" hidden="1">"c16564"</definedName>
    <definedName name="IQ_NAV_SHARE_EST_UP_3MONTH_CIQ" hidden="1">"c16828"</definedName>
    <definedName name="IQ_NAV_SHARE_EST_UP_MONTH" hidden="1">"c16556"</definedName>
    <definedName name="IQ_NAV_SHARE_EST_UP_MONTH_CIQ" hidden="1">"c16820"</definedName>
    <definedName name="IQ_NAV_SHARE_HIGH_EST" hidden="1">"c5612"</definedName>
    <definedName name="IQ_NAV_SHARE_HIGH_EST_CIQ" hidden="1">"c12035"</definedName>
    <definedName name="IQ_NAV_SHARE_HIGH_EST_REUT" hidden="1">"c5620"</definedName>
    <definedName name="IQ_NAV_SHARE_LOW_EST" hidden="1">"c5613"</definedName>
    <definedName name="IQ_NAV_SHARE_LOW_EST_CIQ" hidden="1">"c12036"</definedName>
    <definedName name="IQ_NAV_SHARE_LOW_EST_REUT" hidden="1">"c5621"</definedName>
    <definedName name="IQ_NAV_SHARE_MEDIAN_EST" hidden="1">"c5610"</definedName>
    <definedName name="IQ_NAV_SHARE_MEDIAN_EST_CIQ" hidden="1">"c12033"</definedName>
    <definedName name="IQ_NAV_SHARE_MEDIAN_EST_REUT" hidden="1">"c5618"</definedName>
    <definedName name="IQ_NAV_SHARE_NUM_EST" hidden="1">"c5614"</definedName>
    <definedName name="IQ_NAV_SHARE_NUM_EST_CIQ" hidden="1">"c12037"</definedName>
    <definedName name="IQ_NAV_SHARE_NUM_EST_REUT" hidden="1">"c5622"</definedName>
    <definedName name="IQ_NAV_SHARE_RE" hidden="1">"c16011"</definedName>
    <definedName name="IQ_NAV_SHARE_STDDEV_EST" hidden="1">"c5611"</definedName>
    <definedName name="IQ_NAV_SHARE_STDDEV_EST_CIQ" hidden="1">"c12034"</definedName>
    <definedName name="IQ_NAV_SHARE_STDDEV_EST_REUT" hidden="1">"c5619"</definedName>
    <definedName name="IQ_NAV_STDDEV_EST" hidden="1">"c1756"</definedName>
    <definedName name="IQ_NAV_STDDEV_EST_CIQ" hidden="1">"c18149"</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GATIVE_GW_AMORT" hidden="1">"c28861"</definedName>
    <definedName name="IQ_NEGATIVE_GW_AMORT_AT" hidden="1">"c28862"</definedName>
    <definedName name="IQ_NEGATIVE_GW_AMORT_AT_BNK" hidden="1">"c28864"</definedName>
    <definedName name="IQ_NEGATIVE_GW_AMORT_BNK" hidden="1">"c28863"</definedName>
    <definedName name="IQ_NEGATIVE_GW_AMORT_CF" hidden="1">"c28879"</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ACT_OR_EST_CIQ_COL" hidden="1">"c11717"</definedName>
    <definedName name="IQ_NET_DEBT_ACT_OR_EST_REUT" hidden="1">"c5473"</definedName>
    <definedName name="IQ_NET_DEBT_ACT_OR_EST_THOM" hidden="1">"c5309"</definedName>
    <definedName name="IQ_NET_DEBT_DET_EST" hidden="1">"c12061"</definedName>
    <definedName name="IQ_NET_DEBT_DET_EST_CIQ" hidden="1">"c12124"</definedName>
    <definedName name="IQ_NET_DEBT_DET_EST_CURRENCY" hidden="1">"c12468"</definedName>
    <definedName name="IQ_NET_DEBT_DET_EST_CURRENCY_CIQ" hidden="1">"c12515"</definedName>
    <definedName name="IQ_NET_DEBT_DET_EST_DATE" hidden="1">"c12214"</definedName>
    <definedName name="IQ_NET_DEBT_DET_EST_DATE_CIQ" hidden="1">"c12270"</definedName>
    <definedName name="IQ_NET_DEBT_DET_EST_INCL" hidden="1">"c12351"</definedName>
    <definedName name="IQ_NET_DEBT_DET_EST_INCL_CIQ" hidden="1">"c12398"</definedName>
    <definedName name="IQ_NET_DEBT_DET_EST_ORIGIN" hidden="1">"c12586"</definedName>
    <definedName name="IQ_NET_DEBT_DET_EST_ORIGIN_CIQ" hidden="1">"c12639"</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DOWN_2MONTH" hidden="1">"c16513"</definedName>
    <definedName name="IQ_NET_DEBT_EST_DOWN_2MONTH_CIQ" hidden="1">"c16777"</definedName>
    <definedName name="IQ_NET_DEBT_EST_DOWN_3MONTH" hidden="1">"c16517"</definedName>
    <definedName name="IQ_NET_DEBT_EST_DOWN_3MONTH_CIQ" hidden="1">"c16781"</definedName>
    <definedName name="IQ_NET_DEBT_EST_DOWN_MONTH" hidden="1">"c16509"</definedName>
    <definedName name="IQ_NET_DEBT_EST_DOWN_MONTH_CIQ" hidden="1">"c16773"</definedName>
    <definedName name="IQ_NET_DEBT_EST_NOTE" hidden="1">"c17518"</definedName>
    <definedName name="IQ_NET_DEBT_EST_NOTE_CIQ" hidden="1">"c17471"</definedName>
    <definedName name="IQ_NET_DEBT_EST_NUM_ANALYSTS_2MONTH" hidden="1">"c16511"</definedName>
    <definedName name="IQ_NET_DEBT_EST_NUM_ANALYSTS_2MONTH_CIQ" hidden="1">"c16775"</definedName>
    <definedName name="IQ_NET_DEBT_EST_NUM_ANALYSTS_3MONTH" hidden="1">"c16515"</definedName>
    <definedName name="IQ_NET_DEBT_EST_NUM_ANALYSTS_3MONTH_CIQ" hidden="1">"c16779"</definedName>
    <definedName name="IQ_NET_DEBT_EST_NUM_ANALYSTS_MONTH" hidden="1">"c16507"</definedName>
    <definedName name="IQ_NET_DEBT_EST_NUM_ANALYSTS_MONTH_CIQ" hidden="1">"c16771"</definedName>
    <definedName name="IQ_NET_DEBT_EST_REUT" hidden="1">"c3976"</definedName>
    <definedName name="IQ_NET_DEBT_EST_THOM" hidden="1">"c4027"</definedName>
    <definedName name="IQ_NET_DEBT_EST_TOTAL_REVISED_2MONTH" hidden="1">"c16514"</definedName>
    <definedName name="IQ_NET_DEBT_EST_TOTAL_REVISED_2MONTH_CIQ" hidden="1">"c16778"</definedName>
    <definedName name="IQ_NET_DEBT_EST_TOTAL_REVISED_3MONTH" hidden="1">"c16518"</definedName>
    <definedName name="IQ_NET_DEBT_EST_TOTAL_REVISED_3MONTH_CIQ" hidden="1">"c16782"</definedName>
    <definedName name="IQ_NET_DEBT_EST_TOTAL_REVISED_MONTH" hidden="1">"c16510"</definedName>
    <definedName name="IQ_NET_DEBT_EST_TOTAL_REVISED_MONTH_CIQ" hidden="1">"c16774"</definedName>
    <definedName name="IQ_NET_DEBT_EST_UP_2MONTH" hidden="1">"c16512"</definedName>
    <definedName name="IQ_NET_DEBT_EST_UP_2MONTH_CIQ" hidden="1">"c16776"</definedName>
    <definedName name="IQ_NET_DEBT_EST_UP_3MONTH" hidden="1">"c16516"</definedName>
    <definedName name="IQ_NET_DEBT_EST_UP_3MONTH_CIQ" hidden="1">"c16780"</definedName>
    <definedName name="IQ_NET_DEBT_EST_UP_MONTH" hidden="1">"c16508"</definedName>
    <definedName name="IQ_NET_DEBT_EST_UP_MONTH_CIQ" hidden="1">"c16772"</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CIQ" hidden="1">"c3816"</definedName>
    <definedName name="IQ_NET_DEBT_HIGH_EST_REUT" hidden="1">"c3978"</definedName>
    <definedName name="IQ_NET_DEBT_HIGH_EST_THOM" hidden="1">"c4029"</definedName>
    <definedName name="IQ_NET_DEBT_HIGH_GUIDANCE" hidden="1">"c4181"</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EST_REUT" hidden="1">"c3979"</definedName>
    <definedName name="IQ_NET_DEBT_LOW_EST_THOM" hidden="1">"c4030"</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CIQ" hidden="1">"c3815"</definedName>
    <definedName name="IQ_NET_DEBT_MEDIAN_EST_REUT" hidden="1">"c3977"</definedName>
    <definedName name="IQ_NET_DEBT_MEDIAN_EST_THOM" hidden="1">"c4028"</definedName>
    <definedName name="IQ_NET_DEBT_NUM_EST" hidden="1">"c3515"</definedName>
    <definedName name="IQ_NET_DEBT_NUM_EST_CIQ" hidden="1">"c3818"</definedName>
    <definedName name="IQ_NET_DEBT_NUM_EST_REUT" hidden="1">"c3980"</definedName>
    <definedName name="IQ_NET_DEBT_NUM_EST_THOM" hidden="1">"c4031"</definedName>
    <definedName name="IQ_NET_DEBT_STDDEV_EST" hidden="1">"c3516"</definedName>
    <definedName name="IQ_NET_DEBT_STDDEV_EST_CIQ" hidden="1">"c3819"</definedName>
    <definedName name="IQ_NET_DEBT_STDDEV_EST_REUT" hidden="1">"c3981"</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CHANGE" hidden="1">"c749"</definedName>
    <definedName name="IQ_NET_CHARGE_OFFS_FDIC" hidden="1">"c6641"</definedName>
    <definedName name="IQ_NET_CHARGE_OFFS_LOANS_FDIC" hidden="1">"c6751"</definedName>
    <definedName name="IQ_NET_IMPAIR_LOSS_FFIEC" hidden="1">"c25848"</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AVG_ASSETS_THRIFT" hidden="1">"c25661"</definedName>
    <definedName name="IQ_NET_INCOME_FDIC" hidden="1">"c6587"</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CORE_DEPOSITS_FDIC" hidden="1">"c6743"</definedName>
    <definedName name="IQ_NET_LOANS_LEASES_DEPOSITS_FDIC" hidden="1">"c6742"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BT_EST_REV_DATE_TIME" hidden="1">"c28203"</definedName>
    <definedName name="IQ_NET_NEBT_EST_REV_DATE_TIME_CIQ" hidden="1">"c28320"</definedName>
    <definedName name="IQ_NET_NEBT_EST_REVISIONS" hidden="1">"c28164"</definedName>
    <definedName name="IQ_NET_NEBT_EST_REVISIONS_CIQ" hidden="1">"c28281"</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OPERATING_INCOME_ASSETS_FDIC" hidden="1">"c6729"</definedName>
    <definedName name="IQ_NET_PC_WRITTEN" hidden="1">"c1027"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 hidden="1">"c26983"</definedName>
    <definedName name="IQ_NET_RENTAL_EXP_FN" hidden="1">"c780"</definedName>
    <definedName name="IQ_NET_RENTAL_EXP_SUPPLE" hidden="1">"c26984"</definedName>
    <definedName name="IQ_NET_SECURITIZATION_INC_FOREIGN_FFIEC" hidden="1">"c15379"</definedName>
    <definedName name="IQ_NET_SECURITIZATION_INCOME_FDIC" hidden="1">"c6669"</definedName>
    <definedName name="IQ_NET_SERVICING_FEES_ADJUSTED_OPERATING_INCOME_THRIFT" hidden="1">"c25690"</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CT_OR_EST_CIQ_COL" hidden="1">"c11712"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OMPANY" hidden="1">"c25786"</definedName>
    <definedName name="IQ_NI_DET_EST" hidden="1">"c12062"</definedName>
    <definedName name="IQ_NI_DET_EST_CIQ" hidden="1">"c12125"</definedName>
    <definedName name="IQ_NI_DET_EST_CURRENCY" hidden="1">"c12469"</definedName>
    <definedName name="IQ_NI_DET_EST_CURRENCY_CIQ" hidden="1">"c12516"</definedName>
    <definedName name="IQ_NI_DET_EST_DATE" hidden="1">"c12215"</definedName>
    <definedName name="IQ_NI_DET_EST_DATE_CIQ" hidden="1">"c12271"</definedName>
    <definedName name="IQ_NI_DET_EST_INCL" hidden="1">"c12352"</definedName>
    <definedName name="IQ_NI_DET_EST_INCL_CIQ" hidden="1">"c12399"</definedName>
    <definedName name="IQ_NI_DET_EST_ORIGIN" hidden="1">"c12587"</definedName>
    <definedName name="IQ_NI_DET_EST_ORIGIN_CIQ" hidden="1">"c12640"</definedName>
    <definedName name="IQ_NI_EST" hidden="1">"c1716"</definedName>
    <definedName name="IQ_NI_EST_CIQ" hidden="1">"c4702"</definedName>
    <definedName name="IQ_NI_EST_DOWN_2MONTH" hidden="1">"c16429"</definedName>
    <definedName name="IQ_NI_EST_DOWN_2MONTH_CIQ" hidden="1">"c16717"</definedName>
    <definedName name="IQ_NI_EST_DOWN_3MONTH" hidden="1">"c16433"</definedName>
    <definedName name="IQ_NI_EST_DOWN_3MONTH_CIQ" hidden="1">"c16721"</definedName>
    <definedName name="IQ_NI_EST_DOWN_MONTH" hidden="1">"c16425"</definedName>
    <definedName name="IQ_NI_EST_DOWN_MONTH_CIQ" hidden="1">"c16713"</definedName>
    <definedName name="IQ_NI_EST_NOTE" hidden="1">"c17514"</definedName>
    <definedName name="IQ_NI_EST_NOTE_CIQ" hidden="1">"c17467"</definedName>
    <definedName name="IQ_NI_EST_NUM_ANALYSTS_2MONTH" hidden="1">"c16427"</definedName>
    <definedName name="IQ_NI_EST_NUM_ANALYSTS_2MONTH_CIQ" hidden="1">"c16715"</definedName>
    <definedName name="IQ_NI_EST_NUM_ANALYSTS_3MONTH" hidden="1">"c16431"</definedName>
    <definedName name="IQ_NI_EST_NUM_ANALYSTS_3MONTH_CIQ" hidden="1">"c16719"</definedName>
    <definedName name="IQ_NI_EST_NUM_ANALYSTS_MONTH" hidden="1">"c16423"</definedName>
    <definedName name="IQ_NI_EST_NUM_ANALYSTS_MONTH_CIQ" hidden="1">"c16711"</definedName>
    <definedName name="IQ_NI_EST_REUT" hidden="1">"c5368"</definedName>
    <definedName name="IQ_NI_EST_REV_DATE_TIME" hidden="1">"c28196"</definedName>
    <definedName name="IQ_NI_EST_REV_DATE_TIME_CIQ" hidden="1">"c28313"</definedName>
    <definedName name="IQ_NI_EST_REVISIONS" hidden="1">"c28157"</definedName>
    <definedName name="IQ_NI_EST_REVISIONS_CIQ" hidden="1">"c28274"</definedName>
    <definedName name="IQ_NI_EST_THOM" hidden="1">"c5126"</definedName>
    <definedName name="IQ_NI_EST_TOTAL_REVISED_2MONTH" hidden="1">"c16430"</definedName>
    <definedName name="IQ_NI_EST_TOTAL_REVISED_2MONTH_CIQ" hidden="1">"c16718"</definedName>
    <definedName name="IQ_NI_EST_TOTAL_REVISED_3MONTH" hidden="1">"c16434"</definedName>
    <definedName name="IQ_NI_EST_TOTAL_REVISED_3MONTH_CIQ" hidden="1">"c16722"</definedName>
    <definedName name="IQ_NI_EST_TOTAL_REVISED_MONTH" hidden="1">"c16426"</definedName>
    <definedName name="IQ_NI_EST_TOTAL_REVISED_MONTH_CIQ" hidden="1">"c16714"</definedName>
    <definedName name="IQ_NI_EST_UP_2MONTH" hidden="1">"c16428"</definedName>
    <definedName name="IQ_NI_EST_UP_2MONTH_CIQ" hidden="1">"c16716"</definedName>
    <definedName name="IQ_NI_EST_UP_3MONTH" hidden="1">"c16432"</definedName>
    <definedName name="IQ_NI_EST_UP_3MONTH_CIQ" hidden="1">"c16720"</definedName>
    <definedName name="IQ_NI_EST_UP_MONTH" hidden="1">"c16424"</definedName>
    <definedName name="IQ_NI_EST_UP_MONTH_CIQ" hidden="1">"c16712"</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DET_EST" hidden="1">"c12063"</definedName>
    <definedName name="IQ_NI_GW_DET_EST_CIQ" hidden="1">"c12126"</definedName>
    <definedName name="IQ_NI_GW_DET_EST_CURRENCY" hidden="1">"c12470"</definedName>
    <definedName name="IQ_NI_GW_DET_EST_CURRENCY_CIQ" hidden="1">"c12517"</definedName>
    <definedName name="IQ_NI_GW_DET_EST_DATE" hidden="1">"c12216"</definedName>
    <definedName name="IQ_NI_GW_DET_EST_DATE_CIQ" hidden="1">"c12272"</definedName>
    <definedName name="IQ_NI_GW_DET_EST_INCL" hidden="1">"c12353"</definedName>
    <definedName name="IQ_NI_GW_DET_EST_INCL_CIQ" hidden="1">"c12400"</definedName>
    <definedName name="IQ_NI_GW_DET_EST_ORIGIN_CIQ" hidden="1">"c12641"</definedName>
    <definedName name="IQ_NI_GW_EST" hidden="1">"c1723"</definedName>
    <definedName name="IQ_NI_GW_EST_CIQ" hidden="1">"c4709"</definedName>
    <definedName name="IQ_NI_GW_EST_DOWN_2MONTH" hidden="1">"c16453"</definedName>
    <definedName name="IQ_NI_GW_EST_DOWN_2MONTH_CIQ" hidden="1">"c16741"</definedName>
    <definedName name="IQ_NI_GW_EST_DOWN_3MONTH" hidden="1">"c16457"</definedName>
    <definedName name="IQ_NI_GW_EST_DOWN_3MONTH_CIQ" hidden="1">"c16745"</definedName>
    <definedName name="IQ_NI_GW_EST_DOWN_MONTH" hidden="1">"c16449"</definedName>
    <definedName name="IQ_NI_GW_EST_DOWN_MONTH_CIQ" hidden="1">"c16737"</definedName>
    <definedName name="IQ_NI_GW_EST_NOTE" hidden="1">"c17516"</definedName>
    <definedName name="IQ_NI_GW_EST_NOTE_CIQ" hidden="1">"c17469"</definedName>
    <definedName name="IQ_NI_GW_EST_NUM_ANALYSTS_2MONTH" hidden="1">"c16451"</definedName>
    <definedName name="IQ_NI_GW_EST_NUM_ANALYSTS_2MONTH_CIQ" hidden="1">"c16739"</definedName>
    <definedName name="IQ_NI_GW_EST_NUM_ANALYSTS_3MONTH" hidden="1">"c16455"</definedName>
    <definedName name="IQ_NI_GW_EST_NUM_ANALYSTS_3MONTH_CIQ" hidden="1">"c16743"</definedName>
    <definedName name="IQ_NI_GW_EST_NUM_ANALYSTS_MONTH" hidden="1">"c16447"</definedName>
    <definedName name="IQ_NI_GW_EST_NUM_ANALYSTS_MONTH_CIQ" hidden="1">"c16735"</definedName>
    <definedName name="IQ_NI_GW_EST_REUT" hidden="1">"c5375"</definedName>
    <definedName name="IQ_NI_GW_EST_REV_DATE_TIME" hidden="1">"c28198"</definedName>
    <definedName name="IQ_NI_GW_EST_REV_DATE_TIME_CIQ" hidden="1">"c28315"</definedName>
    <definedName name="IQ_NI_GW_EST_REV_DATE_TIME_THOM" hidden="1">"c28432"</definedName>
    <definedName name="IQ_NI_GW_EST_REVISIONS" hidden="1">"c28159"</definedName>
    <definedName name="IQ_NI_GW_EST_REVISIONS_CIQ" hidden="1">"c28276"</definedName>
    <definedName name="IQ_NI_GW_EST_REVISIONS_THOM" hidden="1">"c28393"</definedName>
    <definedName name="IQ_NI_GW_EST_TOTAL_REVISED_2MONTH" hidden="1">"c16454"</definedName>
    <definedName name="IQ_NI_GW_EST_TOTAL_REVISED_2MONTH_CIQ" hidden="1">"c16742"</definedName>
    <definedName name="IQ_NI_GW_EST_TOTAL_REVISED_3MONTH" hidden="1">"c16458"</definedName>
    <definedName name="IQ_NI_GW_EST_TOTAL_REVISED_3MONTH_CIQ" hidden="1">"c16746"</definedName>
    <definedName name="IQ_NI_GW_EST_TOTAL_REVISED_MONTH" hidden="1">"c16450"</definedName>
    <definedName name="IQ_NI_GW_EST_TOTAL_REVISED_MONTH_CIQ" hidden="1">"c16738"</definedName>
    <definedName name="IQ_NI_GW_EST_UP_2MONTH" hidden="1">"c16452"</definedName>
    <definedName name="IQ_NI_GW_EST_UP_2MONTH_CIQ" hidden="1">"c16740"</definedName>
    <definedName name="IQ_NI_GW_EST_UP_3MONTH" hidden="1">"c16456"</definedName>
    <definedName name="IQ_NI_GW_EST_UP_3MONTH_CIQ" hidden="1">"c16744"</definedName>
    <definedName name="IQ_NI_GW_EST_UP_MONTH" hidden="1">"c16448"</definedName>
    <definedName name="IQ_NI_GW_EST_UP_MONTH_CIQ" hidden="1">"c16736"</definedName>
    <definedName name="IQ_NI_GW_GUIDANCE" hidden="1">"c4471"</definedName>
    <definedName name="IQ_NI_GW_GUIDANCE_CIQ" hidden="1">"c5009"</definedName>
    <definedName name="IQ_NI_GW_GUIDANCE_CIQ_COL" hidden="1">"c11656"</definedName>
    <definedName name="IQ_NI_GW_HIGH_EST" hidden="1">"c1725"</definedName>
    <definedName name="IQ_NI_GW_HIGH_EST_CIQ" hidden="1">"c4711"</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 hidden="1">"c1726"</definedName>
    <definedName name="IQ_NI_GW_LOW_EST_CIQ" hidden="1">"c4712"</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 hidden="1">"c1724"</definedName>
    <definedName name="IQ_NI_GW_MEDIAN_EST_CIQ" hidden="1">"c4710"</definedName>
    <definedName name="IQ_NI_GW_MEDIAN_EST_REUT" hidden="1">"c5376"</definedName>
    <definedName name="IQ_NI_GW_NUM_EST" hidden="1">"c1727"</definedName>
    <definedName name="IQ_NI_GW_NUM_EST_CIQ" hidden="1">"c4713"</definedName>
    <definedName name="IQ_NI_GW_NUM_EST_REUT" hidden="1">"c5379"</definedName>
    <definedName name="IQ_NI_GW_STDDEV_EST" hidden="1">"c1728"</definedName>
    <definedName name="IQ_NI_GW_STDDEV_EST_CIQ" hidden="1">"c4714"</definedName>
    <definedName name="IQ_NI_GW_STDDEV_EST_REUT" hidden="1">"c5380"</definedName>
    <definedName name="IQ_NI_HIGH_EST" hidden="1">"c1718"</definedName>
    <definedName name="IQ_NI_HIGH_EST_CIQ" hidden="1">"c4704"</definedName>
    <definedName name="IQ_NI_HIGH_EST_REUT" hidden="1">"c5370"</definedName>
    <definedName name="IQ_NI_HIGH_EST_THOM" hidden="1">"c5128"</definedName>
    <definedName name="IQ_NI_HIGH_GUIDANCE" hidden="1">"c4176"</definedName>
    <definedName name="IQ_NI_HIGH_GUIDANCE_CIQ" hidden="1">"c4588"</definedName>
    <definedName name="IQ_NI_HIGH_GUIDANCE_CIQ_COL" hidden="1">"c11237"</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LOW_EST" hidden="1">"c1719"</definedName>
    <definedName name="IQ_NI_LOW_EST_CIQ" hidden="1">"c4705"</definedName>
    <definedName name="IQ_NI_LOW_EST_REUT" hidden="1">"c5371"</definedName>
    <definedName name="IQ_NI_LOW_EST_THOM" hidden="1">"c5129"</definedName>
    <definedName name="IQ_NI_LOW_GUIDANCE" hidden="1">"c4216"</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CIQ" hidden="1">"c4703"</definedName>
    <definedName name="IQ_NI_MEDIAN_EST_REUT" hidden="1">"c5369"</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NUM_EST_REUT" hidden="1">"c5372"</definedName>
    <definedName name="IQ_NI_NUM_EST_THOM" hidden="1">"c5130"</definedName>
    <definedName name="IQ_NI_REPORTED_DET_EST_CIQ" hidden="1">"c12127"</definedName>
    <definedName name="IQ_NI_REPORTED_DET_EST_CURRENCY_CIQ" hidden="1">"c12518"</definedName>
    <definedName name="IQ_NI_REPORTED_DET_EST_DATE_CIQ" hidden="1">"c12273"</definedName>
    <definedName name="IQ_NI_REPORTED_DET_EST_INCL_CIQ" hidden="1">"c12401"</definedName>
    <definedName name="IQ_NI_REPORTED_DET_EST_ORIGIN" hidden="1">"c12588"</definedName>
    <definedName name="IQ_NI_REPORTED_DET_EST_ORIGIN_CIQ" hidden="1">"c12642"</definedName>
    <definedName name="IQ_NI_REPORTED_EST" hidden="1">"c1730"</definedName>
    <definedName name="IQ_NI_REPORTED_EST_CIQ" hidden="1">"c4716"</definedName>
    <definedName name="IQ_NI_REPORTED_EST_DOWN_2MONTH" hidden="1">"c16441"</definedName>
    <definedName name="IQ_NI_REPORTED_EST_DOWN_2MONTH_CIQ" hidden="1">"c16729"</definedName>
    <definedName name="IQ_NI_REPORTED_EST_DOWN_3MONTH" hidden="1">"c16445"</definedName>
    <definedName name="IQ_NI_REPORTED_EST_DOWN_3MONTH_CIQ" hidden="1">"c16733"</definedName>
    <definedName name="IQ_NI_REPORTED_EST_DOWN_MONTH" hidden="1">"c16437"</definedName>
    <definedName name="IQ_NI_REPORTED_EST_DOWN_MONTH_CIQ" hidden="1">"c16725"</definedName>
    <definedName name="IQ_NI_REPORTED_EST_NOTE" hidden="1">"c17515"</definedName>
    <definedName name="IQ_NI_REPORTED_EST_NOTE_CIQ" hidden="1">"c17468"</definedName>
    <definedName name="IQ_NI_REPORTED_EST_NUM_ANALYSTS_2MONTH" hidden="1">"c16439"</definedName>
    <definedName name="IQ_NI_REPORTED_EST_NUM_ANALYSTS_2MONTH_CIQ" hidden="1">"c16727"</definedName>
    <definedName name="IQ_NI_REPORTED_EST_NUM_ANALYSTS_3MONTH" hidden="1">"c16443"</definedName>
    <definedName name="IQ_NI_REPORTED_EST_NUM_ANALYSTS_3MONTH_CIQ" hidden="1">"c16731"</definedName>
    <definedName name="IQ_NI_REPORTED_EST_NUM_ANALYSTS_MONTH" hidden="1">"c16435"</definedName>
    <definedName name="IQ_NI_REPORTED_EST_NUM_ANALYSTS_MONTH_CIQ" hidden="1">"c16723"</definedName>
    <definedName name="IQ_NI_REPORTED_EST_REUT" hidden="1">"c5382"</definedName>
    <definedName name="IQ_NI_REPORTED_EST_REV_DATE_TIME" hidden="1">"c28197"</definedName>
    <definedName name="IQ_NI_REPORTED_EST_REV_DATE_TIME_CIQ" hidden="1">"c28314"</definedName>
    <definedName name="IQ_NI_REPORTED_EST_REV_DATE_TIME_THOM" hidden="1">"c28431"</definedName>
    <definedName name="IQ_NI_REPORTED_EST_REVISIONS" hidden="1">"c28158"</definedName>
    <definedName name="IQ_NI_REPORTED_EST_REVISIONS_CIQ" hidden="1">"c28275"</definedName>
    <definedName name="IQ_NI_REPORTED_EST_REVISIONS_THOM" hidden="1">"c28392"</definedName>
    <definedName name="IQ_NI_REPORTED_EST_TOTAL_REVISED_2MONTH" hidden="1">"c16442"</definedName>
    <definedName name="IQ_NI_REPORTED_EST_TOTAL_REVISED_2MONTH_CIQ" hidden="1">"c16730"</definedName>
    <definedName name="IQ_NI_REPORTED_EST_TOTAL_REVISED_3MONTH" hidden="1">"c16446"</definedName>
    <definedName name="IQ_NI_REPORTED_EST_TOTAL_REVISED_3MONTH_CIQ" hidden="1">"c16734"</definedName>
    <definedName name="IQ_NI_REPORTED_EST_TOTAL_REVISED_MONTH" hidden="1">"c16438"</definedName>
    <definedName name="IQ_NI_REPORTED_EST_TOTAL_REVISED_MONTH_CIQ" hidden="1">"c16726"</definedName>
    <definedName name="IQ_NI_REPORTED_EST_UP_2MONTH" hidden="1">"c16440"</definedName>
    <definedName name="IQ_NI_REPORTED_EST_UP_2MONTH_CIQ" hidden="1">"c16728"</definedName>
    <definedName name="IQ_NI_REPORTED_EST_UP_3MONTH" hidden="1">"c16444"</definedName>
    <definedName name="IQ_NI_REPORTED_EST_UP_3MONTH_CIQ" hidden="1">"c16732"</definedName>
    <definedName name="IQ_NI_REPORTED_EST_UP_MONTH" hidden="1">"c16436"</definedName>
    <definedName name="IQ_NI_REPORTED_EST_UP_MONTH_CIQ" hidden="1">"c16724"</definedName>
    <definedName name="IQ_NI_REPORTED_HIGH_EST" hidden="1">"c1732"</definedName>
    <definedName name="IQ_NI_REPORTED_HIGH_EST_CIQ" hidden="1">"c4718"</definedName>
    <definedName name="IQ_NI_REPORTED_HIGH_EST_REUT" hidden="1">"c5384"</definedName>
    <definedName name="IQ_NI_REPORTED_LOW_EST" hidden="1">"c1733"</definedName>
    <definedName name="IQ_NI_REPORTED_LOW_EST_CIQ" hidden="1">"c4719"</definedName>
    <definedName name="IQ_NI_REPORTED_LOW_EST_REUT" hidden="1">"c5385"</definedName>
    <definedName name="IQ_NI_REPORTED_MEDIAN_EST" hidden="1">"c1731"</definedName>
    <definedName name="IQ_NI_REPORTED_MEDIAN_EST_CIQ" hidden="1">"c4717"</definedName>
    <definedName name="IQ_NI_REPORTED_MEDIAN_EST_REUT" hidden="1">"c5383"</definedName>
    <definedName name="IQ_NI_REPORTED_NUM_EST" hidden="1">"c1734"</definedName>
    <definedName name="IQ_NI_REPORTED_NUM_EST_CIQ" hidden="1">"c4720"</definedName>
    <definedName name="IQ_NI_REPORTED_NUM_EST_REUT" hidden="1">"c5386"</definedName>
    <definedName name="IQ_NI_REPORTED_STDDEV_EST" hidden="1">"c1735"</definedName>
    <definedName name="IQ_NI_REPORTED_STDDEV_EST_CIQ" hidden="1">"c4721"</definedName>
    <definedName name="IQ_NI_REPORTED_STDDEV_EST_REUT" hidden="1">"c5387"</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EST_CIQ" hidden="1">"c5011"</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TDDEV_EST_REUT" hidden="1">"c5373"</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FARMS" hidden="1">"c20943"</definedName>
    <definedName name="IQ_NOM_PRIVATE_INVEST_PRIVATE_INV_CHANGE" hidden="1">"c20942"</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OUNTERPARTY_RISK" hidden="1">"c26990"</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OMMERCIAL_INDUSTRIAL_CHARGE_OFFS_FDIC" hidden="1">"c6651"</definedName>
    <definedName name="IQ_NON_US_CHARGE_OFFS_AND_RECOVERIES_FDIC" hidden="1">"c6650"</definedName>
    <definedName name="IQ_NON_US_CHARGE_OFFS_FDIC" hidden="1">"c6648"</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DOM_LOSS_SHARING_FFIEC" hidden="1">"c27211"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_QUARTER_SECURITIZATION_CLOSED_END_1_4_MORTGAGE_LOANS_FFIEC" hidden="1">"c27053"</definedName>
    <definedName name="IQ_NONINTEREST_INC_QUARTER_SECURITIZATION_OPEN_END_1_4_MORTGAGE_LOANS_FFIEC" hidden="1">"c27054"</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ATMS" hidden="1">"c26995"</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DEPOSITS_LESS_THAN_100K_FDIC" hidden="1">"c6495"</definedName>
    <definedName name="IQ_NUMBER_DEPOSITS_MORE_THAN_100K_FDIC" hidden="1">"c6493"</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DATE_RT" hidden="1">"FIRSTDATETIME"</definedName>
    <definedName name="IQ_OPEN_END_LINES_CREDIT_THRIFT" hidden="1">"c25608"</definedName>
    <definedName name="IQ_OPEN_INTEREST" hidden="1">"c13931"</definedName>
    <definedName name="IQ_OPEN_PRICE_RT" hidden="1">"FIRST"</definedName>
    <definedName name="IQ_OPEN_TIME_RT" hidden="1">"FIRSTDATETIME1"</definedName>
    <definedName name="IQ_OPENED55" hidden="1">1</definedName>
    <definedName name="IQ_OPENPRICE" hidden="1">"c848"</definedName>
    <definedName name="IQ_OPER_INC" hidden="1">"c849"</definedName>
    <definedName name="IQ_OPER_INC_ACT_OR_EST" hidden="1">"c2220"</definedName>
    <definedName name="IQ_OPER_INC_ACT_OR_EST_CIQ" hidden="1">"c12019"</definedName>
    <definedName name="IQ_OPER_INC_ACT_OR_EST_REUT" hidden="1">"c5466"</definedName>
    <definedName name="IQ_OPER_INC_ACT_OR_EST_THOM" hidden="1">"c5304"</definedName>
    <definedName name="IQ_OPER_INC_BR" hidden="1">"c850"</definedName>
    <definedName name="IQ_OPER_INC_CM" hidden="1">"c850"</definedName>
    <definedName name="IQ_OPER_INC_DET_EST" hidden="1">"c12064"</definedName>
    <definedName name="IQ_OPER_INC_DET_EST_CIQ" hidden="1">"c12128"</definedName>
    <definedName name="IQ_OPER_INC_DET_EST_CIQ_CURRENCY_CIQ" hidden="1">"c12519"</definedName>
    <definedName name="IQ_OPER_INC_DET_EST_CIQ_INCL_INCL_CIQ" hidden="1">"c12402"</definedName>
    <definedName name="IQ_OPER_INC_DET_EST_CURRENCY" hidden="1">"c12471"</definedName>
    <definedName name="IQ_OPER_INC_DET_EST_DATE" hidden="1">"c12217"</definedName>
    <definedName name="IQ_OPER_INC_DET_EST_DATE_CIQ" hidden="1">"c12274"</definedName>
    <definedName name="IQ_OPER_INC_DET_EST_INCL" hidden="1">"c12354"</definedName>
    <definedName name="IQ_OPER_INC_DET_EST_ORIGIN" hidden="1">"c12589"</definedName>
    <definedName name="IQ_OPER_INC_DET_EST_ORIGIN_CIQ" hidden="1">"c12643"</definedName>
    <definedName name="IQ_OPER_INC_EST" hidden="1">"c1688"</definedName>
    <definedName name="IQ_OPER_INC_EST_CIQ" hidden="1">"c12010"</definedName>
    <definedName name="IQ_OPER_INC_EST_DOWN_2MONTH" hidden="1">"c16369"</definedName>
    <definedName name="IQ_OPER_INC_EST_DOWN_3MONTH" hidden="1">"c16373"</definedName>
    <definedName name="IQ_OPER_INC_EST_DOWN_MONTH" hidden="1">"c16365"</definedName>
    <definedName name="IQ_OPER_INC_EST_NUM_ANALYSTS_2MONTH" hidden="1">"c16367"</definedName>
    <definedName name="IQ_OPER_INC_EST_NUM_ANALYSTS_3MONTH" hidden="1">"c16371"</definedName>
    <definedName name="IQ_OPER_INC_EST_NUM_ANALYSTS_MONTH" hidden="1">"c16363"</definedName>
    <definedName name="IQ_OPER_INC_EST_REUT" hidden="1">"c5340"</definedName>
    <definedName name="IQ_OPER_INC_EST_THOM" hidden="1">"c5112"</definedName>
    <definedName name="IQ_OPER_INC_EST_TOTAL_REVISED_2MONTH" hidden="1">"c16370"</definedName>
    <definedName name="IQ_OPER_INC_EST_TOTAL_REVISED_3MONTH" hidden="1">"c16374"</definedName>
    <definedName name="IQ_OPER_INC_EST_TOTAL_REVISED_MONTH" hidden="1">"c16366"</definedName>
    <definedName name="IQ_OPER_INC_EST_UP_2MONTH" hidden="1">"c16368"</definedName>
    <definedName name="IQ_OPER_INC_EST_UP_3MONTH" hidden="1">"c16372"</definedName>
    <definedName name="IQ_OPER_INC_EST_UP_MONTH" hidden="1">"c16364"</definedName>
    <definedName name="IQ_OPER_INC_FIN" hidden="1">"c851"</definedName>
    <definedName name="IQ_OPER_INC_HIGH_EST" hidden="1">"c1690"</definedName>
    <definedName name="IQ_OPER_INC_HIGH_EST_CIQ" hidden="1">"c12012"</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CIQ" hidden="1">"c12013"</definedName>
    <definedName name="IQ_OPER_INC_LOW_EST_REUT" hidden="1">"c5343"</definedName>
    <definedName name="IQ_OPER_INC_LOW_EST_THOM" hidden="1">"c5115"</definedName>
    <definedName name="IQ_OPER_INC_MARGIN" hidden="1">"c1448"</definedName>
    <definedName name="IQ_OPER_INC_MEDIAN_EST" hidden="1">"c1689"</definedName>
    <definedName name="IQ_OPER_INC_MEDIAN_EST_CIQ" hidden="1">"c12011"</definedName>
    <definedName name="IQ_OPER_INC_MEDIAN_EST_REUT" hidden="1">"c5341"</definedName>
    <definedName name="IQ_OPER_INC_MEDIAN_EST_THOM" hidden="1">"c5113"</definedName>
    <definedName name="IQ_OPER_INC_NUM_EST" hidden="1">"c1692"</definedName>
    <definedName name="IQ_OPER_INC_NUM_EST_CIQ" hidden="1">"c12014"</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REV_DATE_TIME" hidden="1">"c28776"</definedName>
    <definedName name="IQ_OPER_INC_REVISIONS" hidden="1">"c28774"</definedName>
    <definedName name="IQ_OPER_INC_STDDEV_EST" hidden="1">"c1693"</definedName>
    <definedName name="IQ_OPER_INC_STDDEV_EST_CIQ" hidden="1">"c12015"</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AL_RISK" hidden="1">"c26992"</definedName>
    <definedName name="IQ_OPERATIONS_EXP" hidden="1">"c855"</definedName>
    <definedName name="IQ_OPT_DIV_YLD_HIGH" hidden="1">"c18022"</definedName>
    <definedName name="IQ_OPT_DIV_YLD_LOW" hidden="1">"c18021"</definedName>
    <definedName name="IQ_OPT_FAIR_VALUE_HIGH" hidden="1">"c18030"</definedName>
    <definedName name="IQ_OPT_FAIR_VALUE_LOW" hidden="1">"c18029"</definedName>
    <definedName name="IQ_OPT_FORFEITURE_HIGH" hidden="1">"c18028"</definedName>
    <definedName name="IQ_OPT_FORFEITURE_LOW" hidden="1">"c18027"</definedName>
    <definedName name="IQ_OPT_LIFE_HIGH" hidden="1">"c18026"</definedName>
    <definedName name="IQ_OPT_LIFE_LOW" hidden="1">"c18025"</definedName>
    <definedName name="IQ_OPT_MODEL" hidden="1">"c18018"</definedName>
    <definedName name="IQ_OPT_RISK_FREE_HIGH" hidden="1">"c18020"</definedName>
    <definedName name="IQ_OPT_RISK_FREE_LOW" hidden="1">"c18019"</definedName>
    <definedName name="IQ_OPT_TOTAL_AGG_INT_VALUE_EXER" hidden="1">"c18441"</definedName>
    <definedName name="IQ_OPT_TOTAL_AGG_INT_VALUE_OUT" hidden="1">"c18437"</definedName>
    <definedName name="IQ_OPT_TOTAL_NUM_EXER" hidden="1">"c18439"</definedName>
    <definedName name="IQ_OPT_TOTAL_NUM_OUT" hidden="1">"c18435"</definedName>
    <definedName name="IQ_OPT_TOTAL_PLAN_NAME" hidden="1">"c18467"</definedName>
    <definedName name="IQ_OPT_TOTAL_PRICE_HIGH" hidden="1">"c18432"</definedName>
    <definedName name="IQ_OPT_TOTAL_PRICE_LOW" hidden="1">"c18431"</definedName>
    <definedName name="IQ_OPT_TOTAL_PRICE_RANGE" hidden="1">"c18433"</definedName>
    <definedName name="IQ_OPT_TOTAL_WTD_LIFE_EXER" hidden="1">"c18440"</definedName>
    <definedName name="IQ_OPT_TOTAL_WTD_LIFE_OUT" hidden="1">"c18436"</definedName>
    <definedName name="IQ_OPT_TOTAL_WTD_PRICE_EXER" hidden="1">"c18438"</definedName>
    <definedName name="IQ_OPT_TOTAL_WTD_PRICE_OUT" hidden="1">"c18434"</definedName>
    <definedName name="IQ_OPT_TRANCHE_AGG_INT_VALUE_EXER" hidden="1">"c18430"</definedName>
    <definedName name="IQ_OPT_TRANCHE_AGG_INT_VALUE_OUT" hidden="1">"c18426"</definedName>
    <definedName name="IQ_OPT_TRANCHE_CLASS_NAME" hidden="1">"c18419"</definedName>
    <definedName name="IQ_OPT_TRANCHE_NUM_EXER" hidden="1">"c18428"</definedName>
    <definedName name="IQ_OPT_TRANCHE_NUM_OUT" hidden="1">"c18424"</definedName>
    <definedName name="IQ_OPT_TRANCHE_PLAN_NAME" hidden="1">"c18418"</definedName>
    <definedName name="IQ_OPT_TRANCHE_PLAN_RANK" hidden="1">"c18466"</definedName>
    <definedName name="IQ_OPT_TRANCHE_PRICE_HIGH" hidden="1">"c18421"</definedName>
    <definedName name="IQ_OPT_TRANCHE_PRICE_LOW" hidden="1">"c18420"</definedName>
    <definedName name="IQ_OPT_TRANCHE_PRICE_RANGE" hidden="1">"c18422"</definedName>
    <definedName name="IQ_OPT_TRANCHE_WTD_LIFE_EXER" hidden="1">"c18429"</definedName>
    <definedName name="IQ_OPT_TRANCHE_WTD_LIFE_OUT" hidden="1">"c18425"</definedName>
    <definedName name="IQ_OPT_TRANCHE_WTD_PRICE_EXER" hidden="1">"c18427"</definedName>
    <definedName name="IQ_OPT_TRANCHE_WTD_PRICE_OUT" hidden="1">"c18423"</definedName>
    <definedName name="IQ_OPT_VOL_HIGH" hidden="1">"c18024"</definedName>
    <definedName name="IQ_OPT_VOL_LOW" hidden="1">"c18023"</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BR" hidden="1">"c5566"</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_LOSS_SHARING_FFIEC" hidden="1">"c27215"</definedName>
    <definedName name="IQ_OTHER_ASSETS" hidden="1">"c860"</definedName>
    <definedName name="IQ_OTHER_ASSETS_ADJUSTED_NCOS_TOTAL_THRIFT" hidden="1">"c25227"</definedName>
    <definedName name="IQ_OTHER_ASSETS_BNK" hidden="1">"c861"</definedName>
    <definedName name="IQ_OTHER_ASSETS_BR" hidden="1">"c862"</definedName>
    <definedName name="IQ_OTHER_ASSETS_CM" hidden="1">"c862"</definedName>
    <definedName name="IQ_OTHER_ASSETS_FDIC" hidden="1">"c6338"</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BR" hidden="1">"c871"</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_MBS_TRADING_DOM_FFIEC" hidden="1">"c27013"</definedName>
    <definedName name="IQ_OTHER_COMM_MBS_TRADING_FFIEC" hidden="1">"c27006"</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DIC" hidden="1">"c6503"</definedName>
    <definedName name="IQ_OTHER_COMPREHENSIVE_INCOME_FFIEC" hidden="1">"c12970"</definedName>
    <definedName name="IQ_OTHER_COMPREHENSIVE_INCOME_SAVINGS_ASSOCIATION_THRIFT" hidden="1">"c25016"</definedName>
    <definedName name="IQ_OTHER_CONST_LAND_DEVELOP_LOANS_DOM_RSTRC_TERMS_FFIEC" hidden="1">"c27024"</definedName>
    <definedName name="IQ_OTHER_CONST_LOANS_DOM_LOSS_SHARING_FFIEC" hidden="1">"c27189"</definedName>
    <definedName name="IQ_OTHER_CONST_LOANS_RSTRC_DUE_30_89_FFIEC" hidden="1">"c27092"</definedName>
    <definedName name="IQ_OTHER_CONST_LOANS_RSTRC_DUE_90_FFIEC" hidden="1">"c27132"</definedName>
    <definedName name="IQ_OTHER_CONST_LOANS_RSTRC_DUE_NON_ACCRUAL_FFIEC" hidden="1">"c27172"</definedName>
    <definedName name="IQ_OTHER_CONST_LOANS_SEC_RE_DOM_LOSS_SHARING_DUE_30_89_FFIEC" hidden="1">"c27072"</definedName>
    <definedName name="IQ_OTHER_CONST_LOANS_SEC_RE_DOM_LOSS_SHARING_DUE_90_FFIEC" hidden="1">"c27112"</definedName>
    <definedName name="IQ_OTHER_CONST_LOANS_SEC_RE_DOM_LOSS_SHARING_DUE_NON_ACCRUAL_FFIEC" hidden="1">"c27152"</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EXCL_AUTO_LL_REC_FFIEC" hidden="1">"c27363"</definedName>
    <definedName name="IQ_OTHER_CONSUMER_INC_LEASE_RECEIVABLES_THRIFT" hidden="1">"c24865"</definedName>
    <definedName name="IQ_OTHER_CONSUMER_LL_REC_FFIEC" hidden="1">"c12891"</definedName>
    <definedName name="IQ_OTHER_CONSUMER_LOANS_EXCD_10_RSTRC_DUE_30_89_FFIEC" hidden="1">"c27105"</definedName>
    <definedName name="IQ_OTHER_CONSUMER_LOANS_EXCD_10_RSTRC_DUE_90_FFIEC" hidden="1">"c27145"</definedName>
    <definedName name="IQ_OTHER_CONSUMER_LOANS_EXCD_10_RSTRC_NON_ACCRUAL_FFIEC" hidden="1">"c27185"</definedName>
    <definedName name="IQ_OTHER_CONSUMER_LOANS_EXCL_AUTO_DUE_30_89_FFIEC" hidden="1">"c27355"</definedName>
    <definedName name="IQ_OTHER_CONSUMER_LOANS_EXCL_AUTO_DUE_90_FFIEC" hidden="1">"c27356"</definedName>
    <definedName name="IQ_OTHER_CONSUMER_LOANS_EXCL_AUTO_NON_ACCRUAL_FFIEC" hidden="1">"c27357"</definedName>
    <definedName name="IQ_OTHER_CONSUMER_LOANS_EXCL_AUTO_TRADING_DOM_FFIEC" hidden="1">"c27365"</definedName>
    <definedName name="IQ_OTHER_CONSUMER_LOANS_EXCL_AUTO_TRADING_FFIEC" hidden="1">"c27364"</definedName>
    <definedName name="IQ_OTHER_CONSUMER_LOANS_FAIR_VAL_DOM_FFIEC" hidden="1">"c27044"</definedName>
    <definedName name="IQ_OTHER_CONSUMER_LOANS_FAIR_VAL_FFIEC" hidden="1">"c27040"</definedName>
    <definedName name="IQ_OTHER_CONSUMER_LOANS_FFIEC" hidden="1">"c12824"</definedName>
    <definedName name="IQ_OTHER_CONSUMER_LOANS_LOSS_SHARING_DUE_30_89_FFIEC" hidden="1">"c27084"</definedName>
    <definedName name="IQ_OTHER_CONSUMER_LOANS_LOSS_SHARING_DUE_90_FFIEC" hidden="1">"c27124"</definedName>
    <definedName name="IQ_OTHER_CONSUMER_LOANS_LOSS_SHARING_FFIEC" hidden="1">"c27201"</definedName>
    <definedName name="IQ_OTHER_CONSUMER_LOANS_LOSS_SHARING_NON_ACCRUAL_FFIEC" hidden="1">"c27164"</definedName>
    <definedName name="IQ_OTHER_CONSUMER_LOANS_QUARTERLY_AVG_FFIEC" hidden="1">"c27067"</definedName>
    <definedName name="IQ_OTHER_CONSUMER_LOANS_RSTRC_TERMS_FFIEC" hidden="1">"c27036"</definedName>
    <definedName name="IQ_OTHER_CONSUMER_LOANS_TRADING_DOM_FFIEC" hidden="1">"c12935"</definedName>
    <definedName name="IQ_OTHER_CONSUMER_LOANS_UNPAID_PRIN_FAIR_VAL_DOM_FFIEC" hidden="1">"c27046"</definedName>
    <definedName name="IQ_OTHER_CONSUMER_LOANS_UNPAID_PRIN_FAIR_VAL_FFIEC" hidden="1">"c27042"</definedName>
    <definedName name="IQ_OTHER_CONSUMER_LOANS_UNPAID_PRIN_FAIR_VAL_TRADING_DOM_FFIEC" hidden="1">"c27050"</definedName>
    <definedName name="IQ_OTHER_CONSUMER_LOANS_UNPAID_PRIN_FAIR_VAL_TRADING_FFIEC" hidden="1">"c27048"</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BR" hidden="1">"c895"</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DIC" hidden="1">"c6347"</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LOSS_SHARING_FFIEC" hidden="1">"c27202"</definedName>
    <definedName name="IQ_OTHER_LL_REC_FFIEC" hidden="1">"c12894"</definedName>
    <definedName name="IQ_OTHER_LOANS" hidden="1">"c945"</definedName>
    <definedName name="IQ_OTHER_LOANS_ALL_OTHER_LEASES_RSTRC_DUE_30_89_FFIEC" hidden="1">"c27358"</definedName>
    <definedName name="IQ_OTHER_LOANS_ALL_OTHER_LEASES_RSTRC_DUE_90_FFIEC" hidden="1">"c27359"</definedName>
    <definedName name="IQ_OTHER_LOANS_ALL_OTHER_LEASES_RSTRC_NON_ACCRUAL_FFIEC" hidden="1">"c27360"</definedName>
    <definedName name="IQ_OTHER_LOANS_DUE_30_89_FFIEC" hidden="1">"c13275"</definedName>
    <definedName name="IQ_OTHER_LOANS_DUE_90_FFIEC" hidden="1">"c13301"</definedName>
    <definedName name="IQ_OTHER_LOANS_EXCD_10_LL_FFIEC" hidden="1">"c27205"</definedName>
    <definedName name="IQ_OTHER_LOANS_EXCD_10_RSTRC_DUE_30_89_FFIEC" hidden="1">"c27107"</definedName>
    <definedName name="IQ_OTHER_LOANS_EXCD_10_RSTRC_DUE_90_FFIEC" hidden="1">"c27147"</definedName>
    <definedName name="IQ_OTHER_LOANS_EXCD_10_RSTRC_NON_ACCRUAL_FFIEC" hidden="1">"c27187"</definedName>
    <definedName name="IQ_OTHER_LOANS_EXCD_10_RSTRC_TERMS_FFIEC" hidden="1">"c27038"</definedName>
    <definedName name="IQ_OTHER_LOANS_FFIEC" hidden="1">"c12825"</definedName>
    <definedName name="IQ_OTHER_LOANS_FOREIGN_FDIC" hidden="1">"c6446"</definedName>
    <definedName name="IQ_OTHER_LOANS_GROSS_LOANS_FFIEC" hidden="1">"c13414"</definedName>
    <definedName name="IQ_OTHER_LOANS_CHARGE_OFFS_FDIC" hidden="1">"c6601"</definedName>
    <definedName name="IQ_OTHER_LOANS_INDIVIDUALS_DUE_30_89_FFIEC" hidden="1">"c13273"</definedName>
    <definedName name="IQ_OTHER_LOANS_INDIVIDUALS_DUE_90_FFIEC" hidden="1">"c13299"</definedName>
    <definedName name="IQ_OTHER_LOANS_INDIVIDUALS_EXCL_AUTO_CHARGE_OFFS_FFIEC" hidden="1">"c27361"</definedName>
    <definedName name="IQ_OTHER_LOANS_INDIVIDUALS_EXCL_AUTO_RECOV_FFIEC" hidden="1">"c27362"</definedName>
    <definedName name="IQ_OTHER_LOANS_INDIVIDUALS_CHARGE_OFFS_FFIEC" hidden="1">"c13181"</definedName>
    <definedName name="IQ_OTHER_LOANS_INDIVIDUALS_NON_ACCRUAL_FFIEC" hidden="1">"c13325"</definedName>
    <definedName name="IQ_OTHER_LOANS_INDIVIDUALS_RECOV_FFIEC" hidden="1">"c13203"</definedName>
    <definedName name="IQ_OTHER_LOANS_LEASES_FDIC" hidden="1">"c6322"</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LOSS_SHARING_DUE_30_89_FFIEC" hidden="1">"c27088"</definedName>
    <definedName name="IQ_OTHER_LOANS_LOSS_SHARING_DUE_90_FFIEC" hidden="1">"c27128"</definedName>
    <definedName name="IQ_OTHER_LOANS_LOSS_SHARING_NON_ACCRUAL_FFIEC" hidden="1">"c27168"</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HRIFT" hidden="1">"c24792"</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BR" hidden="1">"c957"</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_FOREIGN_LOSS_SHARING_FFIEC" hidden="1">"c27212"</definedName>
    <definedName name="IQ_OTHER_RE_LOSS_SHARING_FFIEC" hidden="1">"c27213"</definedName>
    <definedName name="IQ_OTHER_RE_OWNED_FDIC" hidden="1">"c6330"</definedName>
    <definedName name="IQ_OTHER_REAL_ESTATE" hidden="1">"c1007"</definedName>
    <definedName name="IQ_OTHER_RECEIV" hidden="1">"c1008"</definedName>
    <definedName name="IQ_OTHER_RECEIV_INS" hidden="1">"c1009"</definedName>
    <definedName name="IQ_OTHER_RENTAL" hidden="1">"c26971"</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_MBS_ISSUED_FNMA_GNMA_TRADING_DOM_FFIEC" hidden="1">"c27351"</definedName>
    <definedName name="IQ_OTHER_RES_MBS_ISSUED_FNMA_GNMA_TRADING_FFIEC" hidden="1">"c27347"</definedName>
    <definedName name="IQ_OTHER_RES_MBS_TRADING_DOM_FFIEC" hidden="1">"c27352"</definedName>
    <definedName name="IQ_OTHER_RES_MBS_TRADING_FFIEC" hidden="1">"c27348"</definedName>
    <definedName name="IQ_OTHER_RESIDUAL_INTERESTS_THRIFT" hidden="1">"c24940"</definedName>
    <definedName name="IQ_OTHER_REV" hidden="1">"c1010"</definedName>
    <definedName name="IQ_OTHER_REV_BR" hidden="1">"c1011"</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ISKS" hidden="1">"c26993"</definedName>
    <definedName name="IQ_OTHER_ROOMS" hidden="1">"c8788"</definedName>
    <definedName name="IQ_OTHER_SAVINGS_DEPOSITS_FDIC" hidden="1">"c6554"</definedName>
    <definedName name="IQ_OTHER_SAVINGS_DEPOSITS_NON_TRANS_ACCTS_FFIEC" hidden="1">"c15331"</definedName>
    <definedName name="IQ_OTHER_SEC_QUARTERLY_AVG_FFIEC" hidden="1">"c27062"</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UTSTANDING_CHECKS_DRAWN_AGAINST_FHLBS_FEDERAL_RESERVE_BANKS_THRIFT" hidden="1">"c25571"</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CIQ" hidden="1">"c3755"</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CIQ" hidden="1">"c3756"</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CIQ" hidden="1">"c3752"</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CIQ" hidden="1">"c3753"</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CIQ" hidden="1">"c3754"</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CIQ" hidden="1">"c3750"</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CIQ" hidden="1">"c3751"</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CIQ" hidden="1">"c3793"</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CIQ" hidden="1">"c3762"</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CIQ" hidden="1">"c3763"</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CIQ" hidden="1">"c3759"</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CIQ" hidden="1">"c3760"</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CIQ" hidden="1">"c3761"</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CIQ" hidden="1">"c3757"</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CIQ" hidden="1">"c3758"</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CIQ" hidden="1">"c3794"</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WEEK" hidden="1">"c1823"</definedName>
    <definedName name="IQ_PERCENT_CHANGE_EST_FFO_SHARE_WEEK_CIQ" hidden="1">"c3795"</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CHAINED_DOLLARS" hidden="1">"c20961"</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DIC" hidden="1">"c6401"</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ACT_OR_EST_CIQ_COL" hidden="1">"c11711"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FDIC" hidden="1">"c6349"</definedName>
    <definedName name="IQ_PREFERRED_LIST" hidden="1">"c13506"</definedName>
    <definedName name="IQ_PREFERRED_STOCK_DIVIDENDS_DECLARED_SAVINGS_ASSOCIATION_THRIFT" hidden="1">"c25010"</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EXP" hidden="1">"c1068"</definedName>
    <definedName name="IQ_PREPAID_EXPEN" hidden="1">"c1418"</definedName>
    <definedName name="IQ_PREPAID_CHURN" hidden="1">"c16169"</definedName>
    <definedName name="IQ_PREPAID_SUBS" hidden="1">"c16166"</definedName>
    <definedName name="IQ_PRESIDENT_ID" hidden="1">"c15216"</definedName>
    <definedName name="IQ_PRESIDENT_NAME" hidden="1">"c15215"</definedName>
    <definedName name="IQ_PRETAX_GW_INC_DET_EST_CIQ" hidden="1">"c12116"</definedName>
    <definedName name="IQ_PRETAX_GW_INC_DET_EST_CURRENCY_CIQ" hidden="1">"c12507"</definedName>
    <definedName name="IQ_PRETAX_GW_INC_DET_EST_DATE_CIQ" hidden="1">"c12262"</definedName>
    <definedName name="IQ_PRETAX_GW_INC_DET_EST_INCL_CIQ" hidden="1">"c12390"</definedName>
    <definedName name="IQ_PRETAX_GW_INC_DET_EST_ORIGIN_CIQ" hidden="1">"c12631"</definedName>
    <definedName name="IQ_PRETAX_GW_INC_EST" hidden="1">"c1702"</definedName>
    <definedName name="IQ_PRETAX_GW_INC_EST_CIQ" hidden="1">"c4688"</definedName>
    <definedName name="IQ_PRETAX_GW_INC_EST_DOWN_2MONTH" hidden="1">"c16417"</definedName>
    <definedName name="IQ_PRETAX_GW_INC_EST_DOWN_2MONTH_CIQ" hidden="1">"c16705"</definedName>
    <definedName name="IQ_PRETAX_GW_INC_EST_DOWN_3MONTH" hidden="1">"c16421"</definedName>
    <definedName name="IQ_PRETAX_GW_INC_EST_DOWN_3MONTH_CIQ" hidden="1">"c16709"</definedName>
    <definedName name="IQ_PRETAX_GW_INC_EST_DOWN_MONTH" hidden="1">"c16413"</definedName>
    <definedName name="IQ_PRETAX_GW_INC_EST_DOWN_MONTH_CIQ" hidden="1">"c16701"</definedName>
    <definedName name="IQ_PRETAX_GW_INC_EST_NOTE" hidden="1">"c17513"</definedName>
    <definedName name="IQ_PRETAX_GW_INC_EST_NOTE_CIQ" hidden="1">"c17466"</definedName>
    <definedName name="IQ_PRETAX_GW_INC_EST_NUM_ANALYSTS_2MONTH" hidden="1">"c16415"</definedName>
    <definedName name="IQ_PRETAX_GW_INC_EST_NUM_ANALYSTS_2MONTH_CIQ" hidden="1">"c16703"</definedName>
    <definedName name="IQ_PRETAX_GW_INC_EST_NUM_ANALYSTS_3MONTH" hidden="1">"c16419"</definedName>
    <definedName name="IQ_PRETAX_GW_INC_EST_NUM_ANALYSTS_3MONTH_CIQ" hidden="1">"c16707"</definedName>
    <definedName name="IQ_PRETAX_GW_INC_EST_NUM_ANALYSTS_MONTH" hidden="1">"c16411"</definedName>
    <definedName name="IQ_PRETAX_GW_INC_EST_NUM_ANALYSTS_MONTH_CIQ" hidden="1">"c16699"</definedName>
    <definedName name="IQ_PRETAX_GW_INC_EST_REUT" hidden="1">"c5354"</definedName>
    <definedName name="IQ_PRETAX_GW_INC_EST_REV_DATE_TIME" hidden="1">"c28195"</definedName>
    <definedName name="IQ_PRETAX_GW_INC_EST_REV_DATE_TIME_CIQ" hidden="1">"c28312"</definedName>
    <definedName name="IQ_PRETAX_GW_INC_EST_REV_DATE_TIME_THOM" hidden="1">"c28429"</definedName>
    <definedName name="IQ_PRETAX_GW_INC_EST_REVISIONS" hidden="1">"c28156"</definedName>
    <definedName name="IQ_PRETAX_GW_INC_EST_REVISIONS_CIQ" hidden="1">"c28273"</definedName>
    <definedName name="IQ_PRETAX_GW_INC_EST_REVISIONS_THOM" hidden="1">"c28390"</definedName>
    <definedName name="IQ_PRETAX_GW_INC_EST_TOTAL_REVISED_2MONTH" hidden="1">"c16418"</definedName>
    <definedName name="IQ_PRETAX_GW_INC_EST_TOTAL_REVISED_2MONTH_CIQ" hidden="1">"c16706"</definedName>
    <definedName name="IQ_PRETAX_GW_INC_EST_TOTAL_REVISED_3MONTH" hidden="1">"c16422"</definedName>
    <definedName name="IQ_PRETAX_GW_INC_EST_TOTAL_REVISED_3MONTH_CIQ" hidden="1">"c16710"</definedName>
    <definedName name="IQ_PRETAX_GW_INC_EST_TOTAL_REVISED_MONTH" hidden="1">"c16414"</definedName>
    <definedName name="IQ_PRETAX_GW_INC_EST_TOTAL_REVISED_MONTH_CIQ" hidden="1">"c16702"</definedName>
    <definedName name="IQ_PRETAX_GW_INC_EST_UP_2MONTH" hidden="1">"c16416"</definedName>
    <definedName name="IQ_PRETAX_GW_INC_EST_UP_2MONTH_CIQ" hidden="1">"c16704"</definedName>
    <definedName name="IQ_PRETAX_GW_INC_EST_UP_3MONTH" hidden="1">"c16420"</definedName>
    <definedName name="IQ_PRETAX_GW_INC_EST_UP_3MONTH_CIQ" hidden="1">"c16708"</definedName>
    <definedName name="IQ_PRETAX_GW_INC_EST_UP_MONTH" hidden="1">"c16412"</definedName>
    <definedName name="IQ_PRETAX_GW_INC_EST_UP_MONTH_CIQ" hidden="1">"c16700"</definedName>
    <definedName name="IQ_PRETAX_GW_INC_HIGH_EST" hidden="1">"c1704"</definedName>
    <definedName name="IQ_PRETAX_GW_INC_HIGH_EST_CIQ" hidden="1">"c4690"</definedName>
    <definedName name="IQ_PRETAX_GW_INC_HIGH_EST_REUT" hidden="1">"c5356"</definedName>
    <definedName name="IQ_PRETAX_GW_INC_LOW_EST" hidden="1">"c1705"</definedName>
    <definedName name="IQ_PRETAX_GW_INC_LOW_EST_CIQ" hidden="1">"c4691"</definedName>
    <definedName name="IQ_PRETAX_GW_INC_LOW_EST_REUT" hidden="1">"c5357"</definedName>
    <definedName name="IQ_PRETAX_GW_INC_MEDIAN_EST" hidden="1">"c1703"</definedName>
    <definedName name="IQ_PRETAX_GW_INC_MEDIAN_EST_CIQ" hidden="1">"c4689"</definedName>
    <definedName name="IQ_PRETAX_GW_INC_MEDIAN_EST_REUT" hidden="1">"c5355"</definedName>
    <definedName name="IQ_PRETAX_GW_INC_NUM_EST" hidden="1">"c1706"</definedName>
    <definedName name="IQ_PRETAX_GW_INC_NUM_EST_CIQ" hidden="1">"c4692"</definedName>
    <definedName name="IQ_PRETAX_GW_INC_NUM_EST_REUT" hidden="1">"c5358"</definedName>
    <definedName name="IQ_PRETAX_GW_INC_STDDEV_EST" hidden="1">"c1707"</definedName>
    <definedName name="IQ_PRETAX_GW_INC_STDDEV_EST_CIQ" hidden="1">"c4693"</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IQ" hidden="1">"c12115"</definedName>
    <definedName name="IQ_PRETAX_INC_DET_EST_CURRENCY" hidden="1">"c12462"</definedName>
    <definedName name="IQ_PRETAX_INC_DET_EST_CURRENCY_CIQ" hidden="1">"c12506"</definedName>
    <definedName name="IQ_PRETAX_INC_DET_EST_DATE" hidden="1">"c12208"</definedName>
    <definedName name="IQ_PRETAX_INC_DET_EST_DATE_CIQ" hidden="1">"c12261"</definedName>
    <definedName name="IQ_PRETAX_INC_DET_EST_INCL" hidden="1">"c12345"</definedName>
    <definedName name="IQ_PRETAX_INC_DET_EST_INCL_CIQ" hidden="1">"c12389"</definedName>
    <definedName name="IQ_PRETAX_INC_DET_EST_ORIGIN" hidden="1">"c12771"</definedName>
    <definedName name="IQ_PRETAX_INC_DET_EST_ORIGIN_CIQ" hidden="1">"c12630"</definedName>
    <definedName name="IQ_PRETAX_INC_EST" hidden="1">"c1695"</definedName>
    <definedName name="IQ_PRETAX_INC_EST_CIQ" hidden="1">"c4681"</definedName>
    <definedName name="IQ_PRETAX_INC_EST_DOWN_2MONTH" hidden="1">"c16393"</definedName>
    <definedName name="IQ_PRETAX_INC_EST_DOWN_2MONTH_CIQ" hidden="1">"c16681"</definedName>
    <definedName name="IQ_PRETAX_INC_EST_DOWN_3MONTH" hidden="1">"c16397"</definedName>
    <definedName name="IQ_PRETAX_INC_EST_DOWN_3MONTH_CIQ" hidden="1">"c16685"</definedName>
    <definedName name="IQ_PRETAX_INC_EST_DOWN_MONTH" hidden="1">"c16389"</definedName>
    <definedName name="IQ_PRETAX_INC_EST_DOWN_MONTH_CIQ" hidden="1">"c16677"</definedName>
    <definedName name="IQ_PRETAX_INC_EST_NOTE" hidden="1">"c17511"</definedName>
    <definedName name="IQ_PRETAX_INC_EST_NOTE_CIQ" hidden="1">"c17464"</definedName>
    <definedName name="IQ_PRETAX_INC_EST_NUM_ANALYSTS_2MONTH" hidden="1">"c16391"</definedName>
    <definedName name="IQ_PRETAX_INC_EST_NUM_ANALYSTS_2MONTH_CIQ" hidden="1">"c16679"</definedName>
    <definedName name="IQ_PRETAX_INC_EST_NUM_ANALYSTS_3MONTH" hidden="1">"c16395"</definedName>
    <definedName name="IQ_PRETAX_INC_EST_NUM_ANALYSTS_3MONTH_CIQ" hidden="1">"c16683"</definedName>
    <definedName name="IQ_PRETAX_INC_EST_NUM_ANALYSTS_MONTH" hidden="1">"c16387"</definedName>
    <definedName name="IQ_PRETAX_INC_EST_NUM_ANALYSTS_MONTH_CIQ" hidden="1">"c16675"</definedName>
    <definedName name="IQ_PRETAX_INC_EST_REUT" hidden="1">"c5347"</definedName>
    <definedName name="IQ_PRETAX_INC_EST_REV_DATE_TIME" hidden="1">"c28193"</definedName>
    <definedName name="IQ_PRETAX_INC_EST_REV_DATE_TIME_CIQ" hidden="1">"c28310"</definedName>
    <definedName name="IQ_PRETAX_INC_EST_REV_DATE_TIME_THOM" hidden="1">"c28427"</definedName>
    <definedName name="IQ_PRETAX_INC_EST_REVISIONS" hidden="1">"c28154"</definedName>
    <definedName name="IQ_PRETAX_INC_EST_REVISIONS_CIQ" hidden="1">"c28271"</definedName>
    <definedName name="IQ_PRETAX_INC_EST_REVISIONS_THOM" hidden="1">"c28388"</definedName>
    <definedName name="IQ_PRETAX_INC_EST_THOM" hidden="1">"c5119"</definedName>
    <definedName name="IQ_PRETAX_INC_EST_TOTAL_REVISED_2MONTH" hidden="1">"c16394"</definedName>
    <definedName name="IQ_PRETAX_INC_EST_TOTAL_REVISED_2MONTH_CIQ" hidden="1">"c16682"</definedName>
    <definedName name="IQ_PRETAX_INC_EST_TOTAL_REVISED_3MONTH" hidden="1">"c16398"</definedName>
    <definedName name="IQ_PRETAX_INC_EST_TOTAL_REVISED_3MONTH_CIQ" hidden="1">"c16686"</definedName>
    <definedName name="IQ_PRETAX_INC_EST_TOTAL_REVISED_MONTH" hidden="1">"c16390"</definedName>
    <definedName name="IQ_PRETAX_INC_EST_TOTAL_REVISED_MONTH_CIQ" hidden="1">"c16678"</definedName>
    <definedName name="IQ_PRETAX_INC_EST_UP_2MONTH" hidden="1">"c16392"</definedName>
    <definedName name="IQ_PRETAX_INC_EST_UP_2MONTH_CIQ" hidden="1">"c16680"</definedName>
    <definedName name="IQ_PRETAX_INC_EST_UP_3MONTH" hidden="1">"c16396"</definedName>
    <definedName name="IQ_PRETAX_INC_EST_UP_3MONTH_CIQ" hidden="1">"c16684"</definedName>
    <definedName name="IQ_PRETAX_INC_EST_UP_MONTH" hidden="1">"c16388"</definedName>
    <definedName name="IQ_PRETAX_INC_EST_UP_MONTH_CIQ" hidden="1">"c16676"</definedName>
    <definedName name="IQ_PRETAX_INC_HIGH_EST" hidden="1">"c1697"</definedName>
    <definedName name="IQ_PRETAX_INC_HIGH_EST_CIQ" hidden="1">"c4683"</definedName>
    <definedName name="IQ_PRETAX_INC_HIGH_EST_REUT" hidden="1">"c5349"</definedName>
    <definedName name="IQ_PRETAX_INC_HIGH_EST_THOM" hidden="1">"c5121"</definedName>
    <definedName name="IQ_PRETAX_INC_LOW_EST" hidden="1">"c1698"</definedName>
    <definedName name="IQ_PRETAX_INC_LOW_EST_CIQ" hidden="1">"c4684"</definedName>
    <definedName name="IQ_PRETAX_INC_LOW_EST_REUT" hidden="1">"c5350"</definedName>
    <definedName name="IQ_PRETAX_INC_LOW_EST_THOM" hidden="1">"c5122"</definedName>
    <definedName name="IQ_PRETAX_INC_MEDIAN_EST" hidden="1">"c1696"</definedName>
    <definedName name="IQ_PRETAX_INC_MEDIAN_EST_CIQ" hidden="1">"c4682"</definedName>
    <definedName name="IQ_PRETAX_INC_MEDIAN_EST_REUT" hidden="1">"c5348"</definedName>
    <definedName name="IQ_PRETAX_INC_MEDIAN_EST_THOM" hidden="1">"c5120"</definedName>
    <definedName name="IQ_PRETAX_INC_NUM_EST" hidden="1">"c1699"</definedName>
    <definedName name="IQ_PRETAX_INC_NUM_EST_CIQ" hidden="1">"c4685"</definedName>
    <definedName name="IQ_PRETAX_INC_NUM_EST_REUT" hidden="1">"c5351"</definedName>
    <definedName name="IQ_PRETAX_INC_NUM_EST_THOM" hidden="1">"c5123"</definedName>
    <definedName name="IQ_PRETAX_INC_STDDEV_EST" hidden="1">"c1700"</definedName>
    <definedName name="IQ_PRETAX_INC_STDDEV_EST_CIQ" hidden="1">"c4686"</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IQ" hidden="1">"c12117"</definedName>
    <definedName name="IQ_PRETAX_REPORT_INC_DET_EST_CURRENCY_CIQ" hidden="1">"c12508"</definedName>
    <definedName name="IQ_PRETAX_REPORT_INC_DET_EST_DATE_CIQ" hidden="1">"c12263"</definedName>
    <definedName name="IQ_PRETAX_REPORT_INC_DET_EST_INCL_CIQ" hidden="1">"c12391"</definedName>
    <definedName name="IQ_PRETAX_REPORT_INC_DET_EST_ORIGIN_CIQ" hidden="1">"c12719"</definedName>
    <definedName name="IQ_PRETAX_REPORT_INC_EST" hidden="1">"c1709"</definedName>
    <definedName name="IQ_PRETAX_REPORT_INC_EST_CIQ" hidden="1">"c4695"</definedName>
    <definedName name="IQ_PRETAX_REPORT_INC_EST_DOWN_2MONTH" hidden="1">"c16405"</definedName>
    <definedName name="IQ_PRETAX_REPORT_INC_EST_DOWN_2MONTH_CIQ" hidden="1">"c16693"</definedName>
    <definedName name="IQ_PRETAX_REPORT_INC_EST_DOWN_3MONTH" hidden="1">"c16409"</definedName>
    <definedName name="IQ_PRETAX_REPORT_INC_EST_DOWN_3MONTH_CIQ" hidden="1">"c16697"</definedName>
    <definedName name="IQ_PRETAX_REPORT_INC_EST_DOWN_MONTH" hidden="1">"c16401"</definedName>
    <definedName name="IQ_PRETAX_REPORT_INC_EST_DOWN_MONTH_CIQ" hidden="1">"c16689"</definedName>
    <definedName name="IQ_PRETAX_REPORT_INC_EST_NOTE" hidden="1">"c17512"</definedName>
    <definedName name="IQ_PRETAX_REPORT_INC_EST_NOTE_CIQ" hidden="1">"c17465"</definedName>
    <definedName name="IQ_PRETAX_REPORT_INC_EST_NUM_ANALYSTS_2MONTH" hidden="1">"c16403"</definedName>
    <definedName name="IQ_PRETAX_REPORT_INC_EST_NUM_ANALYSTS_2MONTH_CIQ" hidden="1">"c16691"</definedName>
    <definedName name="IQ_PRETAX_REPORT_INC_EST_NUM_ANALYSTS_3MONTH" hidden="1">"c16407"</definedName>
    <definedName name="IQ_PRETAX_REPORT_INC_EST_NUM_ANALYSTS_3MONTH_CIQ" hidden="1">"c16695"</definedName>
    <definedName name="IQ_PRETAX_REPORT_INC_EST_NUM_ANALYSTS_MONTH" hidden="1">"c16399"</definedName>
    <definedName name="IQ_PRETAX_REPORT_INC_EST_NUM_ANALYSTS_MONTH_CIQ" hidden="1">"c16687"</definedName>
    <definedName name="IQ_PRETAX_REPORT_INC_EST_REUT" hidden="1">"c5361"</definedName>
    <definedName name="IQ_PRETAX_REPORT_INC_EST_REV_DATE_TIME" hidden="1">"c28194"</definedName>
    <definedName name="IQ_PRETAX_REPORT_INC_EST_REV_DATE_TIME_CIQ" hidden="1">"c28311"</definedName>
    <definedName name="IQ_PRETAX_REPORT_INC_EST_REV_DATE_TIME_THOM" hidden="1">"c28428"</definedName>
    <definedName name="IQ_PRETAX_REPORT_INC_EST_REVISIONS" hidden="1">"c28155"</definedName>
    <definedName name="IQ_PRETAX_REPORT_INC_EST_REVISIONS_CIQ" hidden="1">"c28272"</definedName>
    <definedName name="IQ_PRETAX_REPORT_INC_EST_REVISIONS_THOM" hidden="1">"c28389"</definedName>
    <definedName name="IQ_PRETAX_REPORT_INC_EST_TOTAL_REVISED_2MONTH" hidden="1">"c16406"</definedName>
    <definedName name="IQ_PRETAX_REPORT_INC_EST_TOTAL_REVISED_2MONTH_CIQ" hidden="1">"c16694"</definedName>
    <definedName name="IQ_PRETAX_REPORT_INC_EST_TOTAL_REVISED_3MONTH" hidden="1">"c16410"</definedName>
    <definedName name="IQ_PRETAX_REPORT_INC_EST_TOTAL_REVISED_3MONTH_CIQ" hidden="1">"c16698"</definedName>
    <definedName name="IQ_PRETAX_REPORT_INC_EST_TOTAL_REVISED_MONTH" hidden="1">"c16402"</definedName>
    <definedName name="IQ_PRETAX_REPORT_INC_EST_TOTAL_REVISED_MONTH_CIQ" hidden="1">"c16690"</definedName>
    <definedName name="IQ_PRETAX_REPORT_INC_EST_UP_2MONTH" hidden="1">"c16404"</definedName>
    <definedName name="IQ_PRETAX_REPORT_INC_EST_UP_2MONTH_CIQ" hidden="1">"c16692"</definedName>
    <definedName name="IQ_PRETAX_REPORT_INC_EST_UP_3MONTH" hidden="1">"c16408"</definedName>
    <definedName name="IQ_PRETAX_REPORT_INC_EST_UP_3MONTH_CIQ" hidden="1">"c16696"</definedName>
    <definedName name="IQ_PRETAX_REPORT_INC_EST_UP_MONTH" hidden="1">"c16400"</definedName>
    <definedName name="IQ_PRETAX_REPORT_INC_EST_UP_MONTH_CIQ" hidden="1">"c16688"</definedName>
    <definedName name="IQ_PRETAX_REPORT_INC_HIGH_EST" hidden="1">"c1711"</definedName>
    <definedName name="IQ_PRETAX_REPORT_INC_HIGH_EST_CIQ" hidden="1">"c4697"</definedName>
    <definedName name="IQ_PRETAX_REPORT_INC_HIGH_EST_REUT" hidden="1">"c5363"</definedName>
    <definedName name="IQ_PRETAX_REPORT_INC_LOW_EST" hidden="1">"c1712"</definedName>
    <definedName name="IQ_PRETAX_REPORT_INC_LOW_EST_CIQ" hidden="1">"c4698"</definedName>
    <definedName name="IQ_PRETAX_REPORT_INC_LOW_EST_REUT" hidden="1">"c5364"</definedName>
    <definedName name="IQ_PRETAX_REPORT_INC_MEDIAN_EST" hidden="1">"c1710"</definedName>
    <definedName name="IQ_PRETAX_REPORT_INC_MEDIAN_EST_CIQ" hidden="1">"c4696"</definedName>
    <definedName name="IQ_PRETAX_REPORT_INC_MEDIAN_EST_REUT" hidden="1">"c5362"</definedName>
    <definedName name="IQ_PRETAX_REPORT_INC_NUM_EST" hidden="1">"c1713"</definedName>
    <definedName name="IQ_PRETAX_REPORT_INC_NUM_EST_CIQ" hidden="1">"c4699"</definedName>
    <definedName name="IQ_PRETAX_REPORT_INC_NUM_EST_REUT" hidden="1">"c5365"</definedName>
    <definedName name="IQ_PRETAX_REPORT_INC_STDDEV_EST" hidden="1">"c1714"</definedName>
    <definedName name="IQ_PRETAX_REPORT_INC_STDDEV_EST_CIQ" hidden="1">"c4700"</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DATE_RT" hidden="1">"PREVIOUSLASTDATE"</definedName>
    <definedName name="IQ_PREVIOUS_PRICE_RT" hidden="1">"PREVIOUSLAST"</definedName>
    <definedName name="IQ_PREVIOUS_TIME_RT" hidden="1">"PREVIOUSLASTTIME"</definedName>
    <definedName name="IQ_PRICE_CFPS_FWD" hidden="1">"c2237"</definedName>
    <definedName name="IQ_PRICE_CFPS_FWD_CIQ" hidden="1">"c4046"</definedName>
    <definedName name="IQ_PRICE_CFPS_FWD_REUT" hidden="1">"c4053"</definedName>
    <definedName name="IQ_PRICE_CFPS_FWD_THOM" hidden="1">"c4060"</definedName>
    <definedName name="IQ_PRICE_DATE_RT" hidden="1">"LASTDATE"</definedName>
    <definedName name="IQ_PRICE_CHANGE_PCT_RT" hidden="1">"CHANGEPCT"</definedName>
    <definedName name="IQ_PRICE_CHANGE_RT" hidden="1">"CHANGE"</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RT" hidden="1">"LAST"</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EST_REV_DATE_TIME" hidden="1">"c28187"</definedName>
    <definedName name="IQ_PRICE_TARGET_EST_REV_DATE_TIME_CIQ" hidden="1">"c28304"</definedName>
    <definedName name="IQ_PRICE_TARGET_EST_REVISIONS" hidden="1">"c28148"</definedName>
    <definedName name="IQ_PRICE_TARGET_EST_REVISIONS_CIQ" hidden="1">"c28265"</definedName>
    <definedName name="IQ_PRICE_TARGET_REUT" hidden="1">"c3631"</definedName>
    <definedName name="IQ_PRICE_TARGET_THOM" hidden="1">"c3649"</definedName>
    <definedName name="IQ_PRICE_TIME_RT" hidden="1">"LASTTIME"</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EST_CIQ_COL" hidden="1">"c11677"</definedName>
    <definedName name="IQ_PRICE_VOLATILITY_HIGH" hidden="1">"c4493"</definedName>
    <definedName name="IQ_PRICE_VOLATILITY_HIGH_CIQ" hidden="1">"c5031"</definedName>
    <definedName name="IQ_PRICE_VOLATILITY_HIGH_CIQ_COL" hidden="1">"c11678"</definedName>
    <definedName name="IQ_PRICE_VOLATILITY_LOW" hidden="1">"c4494"</definedName>
    <definedName name="IQ_PRICE_VOLATILITY_LOW_CIQ" hidden="1">"c5032"</definedName>
    <definedName name="IQ_PRICE_VOLATILITY_LOW_CIQ_COL" hidden="1">"c11679"</definedName>
    <definedName name="IQ_PRICE_VOLATILITY_MEDIAN" hidden="1">"c4495"</definedName>
    <definedName name="IQ_PRICE_VOLATILITY_MEDIAN_CIQ" hidden="1">"c5033"</definedName>
    <definedName name="IQ_PRICE_VOLATILITY_MEDIAN_CIQ_COL" hidden="1">"c11680"</definedName>
    <definedName name="IQ_PRICE_VOLATILITY_NUM" hidden="1">"c4496"</definedName>
    <definedName name="IQ_PRICE_VOLATILITY_NUM_CIQ" hidden="1">"c5034"</definedName>
    <definedName name="IQ_PRICE_VOLATILITY_NUM_CIQ_COL" hidden="1">"c11681"</definedName>
    <definedName name="IQ_PRICE_VOLATILITY_REV_DATE_TIME" hidden="1">"c27307"</definedName>
    <definedName name="IQ_PRICE_VOLATILITY_REV_DATE_TIME_CIQ" hidden="1">"c27306"</definedName>
    <definedName name="IQ_PRICE_VOLATILITY_REVISIONS" hidden="1">"c27296"</definedName>
    <definedName name="IQ_PRICE_VOLATILITY_REVISIONS_CIQ" hidden="1">"c27305"</definedName>
    <definedName name="IQ_PRICE_VOLATILITY_STDDEV" hidden="1">"c4497"</definedName>
    <definedName name="IQ_PRICE_VOLATILITY_STDDEV_CIQ" hidden="1">"c5035"</definedName>
    <definedName name="IQ_PRICE_VOLATILITY_STDDEV_CIQ_COL" hidden="1">"c11682"</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_ID_QUICK_MATCH" hidden="1">"c27492"</definedName>
    <definedName name="IQ_PRO_NAME_QUICK_MATCH" hidden="1">"c27491"</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DIRECT_FAX" hidden="1">"c15166"</definedName>
    <definedName name="IQ_PROFESSIONAL_DIRECT_PHONE" hidden="1">"c15165"</definedName>
    <definedName name="IQ_PROFESSIONAL_DIRECTOR_BONUS" hidden="1">"c18956"</definedName>
    <definedName name="IQ_PROFESSIONAL_DIRECTOR_FEE" hidden="1">"c18953"</definedName>
    <definedName name="IQ_PROFESSIONAL_DIRECTOR_CHANGE_PENSION" hidden="1">"c18957"</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CHANGE_PENSION" hidden="1">"c18962"</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ROVISIONS_RISKS_CHANGES" hidden="1">"c28878"</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INVEST_FDIC" hidden="1">"c6331"</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OMESTIC_FDIC" hidden="1">"c6309"</definedName>
    <definedName name="IQ_RE_LOANS_DOMESTIC_CHARGE_OFFS_FDIC" hidden="1">"c6589"</definedName>
    <definedName name="IQ_RE_LOANS_DOMESTIC_NET_CHARGE_OFFS_FDIC" hidden="1">"c6627"</definedName>
    <definedName name="IQ_RE_LOANS_DOMESTIC_RECOVERIES_FDIC" hidden="1">"c6608"</definedName>
    <definedName name="IQ_RE_LOANS_DUE_30_89_FFIEC" hidden="1">"c25826"</definedName>
    <definedName name="IQ_RE_LOANS_DUE_90_FFIEC" hidden="1">"c25827"</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FARMS" hidden="1">"c21063"</definedName>
    <definedName name="IQ_REAL_PRIVATE_INVEST_PRIVATE_INV_CHANGE" hidden="1">"c21062"</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BOOKED_GNMA_REPUR_GUARANTEED_US_EXCL_LOSS_SHARING_DUE_30_89_FFIEC" hidden="1">"c27070"</definedName>
    <definedName name="IQ_REBOOKED_GNMA_REPUR_GUARANTEED_US_EXCL_LOSS_SHARING_DUE_90_FFIEC" hidden="1">"c27110"</definedName>
    <definedName name="IQ_REBOOKED_GNMA_REPUR_GUARANTEED_US_EXCL_LOSS_SHARING_NON_ACCRUAL_FFIEC" hidden="1">"c27150"</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GVA_THRIFT" hidden="1">"c25094"</definedName>
    <definedName name="IQ_RECOVERIES_HOME_EQUITY_LINES_FDIC" hidden="1">"c6705"</definedName>
    <definedName name="IQ_RECOVERIES_OTHER_CONSUMER_LOANS_FDIC" hidden="1">"c6703"</definedName>
    <definedName name="IQ_RECOVERIES_OTHER_LOANS_FDIC" hidden="1">"c6706"</definedName>
    <definedName name="IQ_RECOVERIES_TVA_THRIFT" hidden="1">"c25108"</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_MBS_PASS_THROUGH_ISSUED_FNMA_GNMA_TRADING_DOM_FFIEC" hidden="1">"c27350"</definedName>
    <definedName name="IQ_RES_MBS_TRADING_DOM_FFIEC" hidden="1">"c27349"</definedName>
    <definedName name="IQ_RES_MBS_TRADING_FFIEC" hidden="1">"c27345"</definedName>
    <definedName name="IQ_RES_PASS_THROUGH_FNMA_GNMA_TRADING_FFIEC" hidden="1">"c27346"</definedName>
    <definedName name="IQ_RESEARCH_DEV" hidden="1">"c1419"</definedName>
    <definedName name="IQ_RESIDENTIAL_LOANS" hidden="1">"c1102"</definedName>
    <definedName name="IQ_RESIDENTIAL_MORT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 hidden="1">"c26985"</definedName>
    <definedName name="IQ_RETAIL_DEPOSITS_FDIC" hidden="1">"c6488"</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CIQ" hidden="1">"c12020"</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CM" hidden="1">"c1115"</definedName>
    <definedName name="IQ_RETURN_ASSETS_DET_EST" hidden="1">"c12066"</definedName>
    <definedName name="IQ_RETURN_ASSETS_DET_EST_CIQ" hidden="1">"c12130"</definedName>
    <definedName name="IQ_RETURN_ASSETS_DET_EST_DATE" hidden="1">"c12219"</definedName>
    <definedName name="IQ_RETURN_ASSETS_DET_EST_DATE_CIQ" hidden="1">"c12276"</definedName>
    <definedName name="IQ_RETURN_ASSETS_DET_EST_INCL" hidden="1">"c12356"</definedName>
    <definedName name="IQ_RETURN_ASSETS_DET_EST_INCL_CIQ" hidden="1">"c12404"</definedName>
    <definedName name="IQ_RETURN_ASSETS_DET_EST_ORIGIN" hidden="1">"c12591"</definedName>
    <definedName name="IQ_RETURN_ASSETS_DET_EST_ORIGIN_CIQ" hidden="1">"c12645"</definedName>
    <definedName name="IQ_RETURN_ASSETS_EST" hidden="1">"c3529"</definedName>
    <definedName name="IQ_RETURN_ASSETS_EST_CIQ" hidden="1">"c3828"</definedName>
    <definedName name="IQ_RETURN_ASSETS_EST_DOWN_2MONTH" hidden="1">"c16537"</definedName>
    <definedName name="IQ_RETURN_ASSETS_EST_DOWN_2MONTH_CIQ" hidden="1">"c16801"</definedName>
    <definedName name="IQ_RETURN_ASSETS_EST_DOWN_3MONTH" hidden="1">"c16541"</definedName>
    <definedName name="IQ_RETURN_ASSETS_EST_DOWN_3MONTH_CIQ" hidden="1">"c16805"</definedName>
    <definedName name="IQ_RETURN_ASSETS_EST_DOWN_MONTH" hidden="1">"c16533"</definedName>
    <definedName name="IQ_RETURN_ASSETS_EST_DOWN_MONTH_CIQ" hidden="1">"c16797"</definedName>
    <definedName name="IQ_RETURN_ASSETS_EST_NOTE" hidden="1">"c17520"</definedName>
    <definedName name="IQ_RETURN_ASSETS_EST_NOTE_CIQ" hidden="1">"c17473"</definedName>
    <definedName name="IQ_RETURN_ASSETS_EST_NUM_ANALYSTS_2MONTH" hidden="1">"c16535"</definedName>
    <definedName name="IQ_RETURN_ASSETS_EST_NUM_ANALYSTS_2MONTH_CIQ" hidden="1">"c16799"</definedName>
    <definedName name="IQ_RETURN_ASSETS_EST_NUM_ANALYSTS_3MONTH" hidden="1">"c16539"</definedName>
    <definedName name="IQ_RETURN_ASSETS_EST_NUM_ANALYSTS_3MONTH_CIQ" hidden="1">"c16803"</definedName>
    <definedName name="IQ_RETURN_ASSETS_EST_NUM_ANALYSTS_MONTH" hidden="1">"c16531"</definedName>
    <definedName name="IQ_RETURN_ASSETS_EST_NUM_ANALYSTS_MONTH_CIQ" hidden="1">"c16795"</definedName>
    <definedName name="IQ_RETURN_ASSETS_EST_REUT" hidden="1">"c3990"</definedName>
    <definedName name="IQ_RETURN_ASSETS_EST_REV_DATE_TIME" hidden="1">"c28206"</definedName>
    <definedName name="IQ_RETURN_ASSETS_EST_REV_DATE_TIME_CIQ" hidden="1">"c28323"</definedName>
    <definedName name="IQ_RETURN_ASSETS_EST_REVISIONS" hidden="1">"c28167"</definedName>
    <definedName name="IQ_RETURN_ASSETS_EST_REVISIONS_CIQ" hidden="1">"c28284"</definedName>
    <definedName name="IQ_RETURN_ASSETS_EST_THOM" hidden="1">"c4034"</definedName>
    <definedName name="IQ_RETURN_ASSETS_EST_TOTAL_REVISED_2MONTH" hidden="1">"c16538"</definedName>
    <definedName name="IQ_RETURN_ASSETS_EST_TOTAL_REVISED_2MONTH_CIQ" hidden="1">"c16802"</definedName>
    <definedName name="IQ_RETURN_ASSETS_EST_TOTAL_REVISED_3MONTH" hidden="1">"c16542"</definedName>
    <definedName name="IQ_RETURN_ASSETS_EST_TOTAL_REVISED_3MONTH_CIQ" hidden="1">"c16806"</definedName>
    <definedName name="IQ_RETURN_ASSETS_EST_TOTAL_REVISED_MONTH" hidden="1">"c16534"</definedName>
    <definedName name="IQ_RETURN_ASSETS_EST_TOTAL_REVISED_MONTH_CIQ" hidden="1">"c16798"</definedName>
    <definedName name="IQ_RETURN_ASSETS_EST_UP_2MONTH" hidden="1">"c16536"</definedName>
    <definedName name="IQ_RETURN_ASSETS_EST_UP_2MONTH_CIQ" hidden="1">"c16800"</definedName>
    <definedName name="IQ_RETURN_ASSETS_EST_UP_3MONTH" hidden="1">"c16540"</definedName>
    <definedName name="IQ_RETURN_ASSETS_EST_UP_3MONTH_CIQ" hidden="1">"c16804"</definedName>
    <definedName name="IQ_RETURN_ASSETS_EST_UP_MONTH" hidden="1">"c16532"</definedName>
    <definedName name="IQ_RETURN_ASSETS_EST_UP_MONTH_CIQ" hidden="1">"c16796"</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CIQ" hidden="1">"c3830"</definedName>
    <definedName name="IQ_RETURN_ASSETS_HIGH_EST_REUT" hidden="1">"c3992"</definedName>
    <definedName name="IQ_RETURN_ASSETS_HIGH_EST_THOM" hidden="1">"c4036"</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CIQ" hidden="1">"c3831"</definedName>
    <definedName name="IQ_RETURN_ASSETS_LOW_EST_REUT" hidden="1">"c3993"</definedName>
    <definedName name="IQ_RETURN_ASSETS_LOW_EST_THOM" hidden="1">"c4037"</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CIQ" hidden="1">"c3829"</definedName>
    <definedName name="IQ_RETURN_ASSETS_MEDIAN_EST_REUT" hidden="1">"c3991"</definedName>
    <definedName name="IQ_RETURN_ASSETS_MEDIAN_EST_THOM" hidden="1">"c4035"</definedName>
    <definedName name="IQ_RETURN_ASSETS_NUM_EST" hidden="1">"c3527"</definedName>
    <definedName name="IQ_RETURN_ASSETS_NUM_EST_CIQ" hidden="1">"c3832"</definedName>
    <definedName name="IQ_RETURN_ASSETS_NUM_EST_REUT" hidden="1">"c3994"</definedName>
    <definedName name="IQ_RETURN_ASSETS_NUM_EST_THOM" hidden="1">"c4038"</definedName>
    <definedName name="IQ_RETURN_ASSETS_STDDEV_EST" hidden="1">"c3528"</definedName>
    <definedName name="IQ_RETURN_ASSETS_STDDEV_EST_CIQ" hidden="1">"c3833"</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CM" hidden="1">"c1120"</definedName>
    <definedName name="IQ_RETURN_EQUITY_DET_EST" hidden="1">"c12067"</definedName>
    <definedName name="IQ_RETURN_EQUITY_DET_EST_CIQ" hidden="1">"c12131"</definedName>
    <definedName name="IQ_RETURN_EQUITY_DET_EST_DATE" hidden="1">"c12220"</definedName>
    <definedName name="IQ_RETURN_EQUITY_DET_EST_DATE_CIQ" hidden="1">"c12277"</definedName>
    <definedName name="IQ_RETURN_EQUITY_DET_EST_INCL" hidden="1">"c12357"</definedName>
    <definedName name="IQ_RETURN_EQUITY_DET_EST_INCL_CIQ" hidden="1">"c12405"</definedName>
    <definedName name="IQ_RETURN_EQUITY_DET_EST_ORIGIN" hidden="1">"c12592"</definedName>
    <definedName name="IQ_RETURN_EQUITY_DET_EST_ORIGIN_CIQ" hidden="1">"c12646"</definedName>
    <definedName name="IQ_RETURN_EQUITY_EST" hidden="1">"c3535"</definedName>
    <definedName name="IQ_RETURN_EQUITY_EST_CIQ" hidden="1">"c3821"</definedName>
    <definedName name="IQ_RETURN_EQUITY_EST_DOWN_2MONTH" hidden="1">"c16549"</definedName>
    <definedName name="IQ_RETURN_EQUITY_EST_DOWN_2MONTH_CIQ" hidden="1">"c16813"</definedName>
    <definedName name="IQ_RETURN_EQUITY_EST_DOWN_3MONTH" hidden="1">"c16553"</definedName>
    <definedName name="IQ_RETURN_EQUITY_EST_DOWN_3MONTH_CIQ" hidden="1">"c16817"</definedName>
    <definedName name="IQ_RETURN_EQUITY_EST_DOWN_MONTH" hidden="1">"c16545"</definedName>
    <definedName name="IQ_RETURN_EQUITY_EST_DOWN_MONTH_CIQ" hidden="1">"c16809"</definedName>
    <definedName name="IQ_RETURN_EQUITY_EST_NOTE" hidden="1">"c17521"</definedName>
    <definedName name="IQ_RETURN_EQUITY_EST_NOTE_CIQ" hidden="1">"c17474"</definedName>
    <definedName name="IQ_RETURN_EQUITY_EST_NUM_ANALYSTS_2MONTH" hidden="1">"c16547"</definedName>
    <definedName name="IQ_RETURN_EQUITY_EST_NUM_ANALYSTS_2MONTH_CIQ" hidden="1">"c16811"</definedName>
    <definedName name="IQ_RETURN_EQUITY_EST_NUM_ANALYSTS_3MONTH" hidden="1">"c16551"</definedName>
    <definedName name="IQ_RETURN_EQUITY_EST_NUM_ANALYSTS_3MONTH_CIQ" hidden="1">"c16815"</definedName>
    <definedName name="IQ_RETURN_EQUITY_EST_NUM_ANALYSTS_MONTH" hidden="1">"c16543"</definedName>
    <definedName name="IQ_RETURN_EQUITY_EST_NUM_ANALYSTS_MONTH_CIQ" hidden="1">"c16807"</definedName>
    <definedName name="IQ_RETURN_EQUITY_EST_REUT" hidden="1">"c3983"</definedName>
    <definedName name="IQ_RETURN_EQUITY_EST_REV_DATE_TIME" hidden="1">"c28207"</definedName>
    <definedName name="IQ_RETURN_EQUITY_EST_REV_DATE_TIME_CIQ" hidden="1">"c28324"</definedName>
    <definedName name="IQ_RETURN_EQUITY_EST_REVISIONS" hidden="1">"c28168"</definedName>
    <definedName name="IQ_RETURN_EQUITY_EST_REVISIONS_CIQ" hidden="1">"c28285"</definedName>
    <definedName name="IQ_RETURN_EQUITY_EST_THOM" hidden="1">"c5479"</definedName>
    <definedName name="IQ_RETURN_EQUITY_EST_TOTAL_REVISED_2MONTH" hidden="1">"c16550"</definedName>
    <definedName name="IQ_RETURN_EQUITY_EST_TOTAL_REVISED_2MONTH_CIQ" hidden="1">"c16814"</definedName>
    <definedName name="IQ_RETURN_EQUITY_EST_TOTAL_REVISED_3MONTH" hidden="1">"c16554"</definedName>
    <definedName name="IQ_RETURN_EQUITY_EST_TOTAL_REVISED_3MONTH_CIQ" hidden="1">"c16818"</definedName>
    <definedName name="IQ_RETURN_EQUITY_EST_TOTAL_REVISED_MONTH" hidden="1">"c16546"</definedName>
    <definedName name="IQ_RETURN_EQUITY_EST_TOTAL_REVISED_MONTH_CIQ" hidden="1">"c16810"</definedName>
    <definedName name="IQ_RETURN_EQUITY_EST_UP_2MONTH" hidden="1">"c16548"</definedName>
    <definedName name="IQ_RETURN_EQUITY_EST_UP_2MONTH_CIQ" hidden="1">"c16812"</definedName>
    <definedName name="IQ_RETURN_EQUITY_EST_UP_3MONTH" hidden="1">"c16552"</definedName>
    <definedName name="IQ_RETURN_EQUITY_EST_UP_3MONTH_CIQ" hidden="1">"c16816"</definedName>
    <definedName name="IQ_RETURN_EQUITY_EST_UP_MONTH" hidden="1">"c16544"</definedName>
    <definedName name="IQ_RETURN_EQUITY_EST_UP_MONTH_CIQ" hidden="1">"c16808"</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CIQ" hidden="1">"c3823"</definedName>
    <definedName name="IQ_RETURN_EQUITY_HIGH_EST_REUT" hidden="1">"c3985"</definedName>
    <definedName name="IQ_RETURN_EQUITY_HIGH_EST_THOM" hidden="1">"c5283"</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CIQ" hidden="1">"c3824"</definedName>
    <definedName name="IQ_RETURN_EQUITY_LOW_EST_REUT" hidden="1">"c3986"</definedName>
    <definedName name="IQ_RETURN_EQUITY_LOW_EST_THOM" hidden="1">"c5284"</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CIQ" hidden="1">"c3822"</definedName>
    <definedName name="IQ_RETURN_EQUITY_MEDIAN_EST_REUT" hidden="1">"c3984"</definedName>
    <definedName name="IQ_RETURN_EQUITY_MEDIAN_EST_THOM" hidden="1">"c5282"</definedName>
    <definedName name="IQ_RETURN_EQUITY_NUM_EST" hidden="1">"c3533"</definedName>
    <definedName name="IQ_RETURN_EQUITY_NUM_EST_CIQ" hidden="1">"c3825"</definedName>
    <definedName name="IQ_RETURN_EQUITY_NUM_EST_REUT" hidden="1">"c3987"</definedName>
    <definedName name="IQ_RETURN_EQUITY_NUM_EST_THOM" hidden="1">"c5285"</definedName>
    <definedName name="IQ_RETURN_EQUITY_STDDEV_EST" hidden="1">"c3534"</definedName>
    <definedName name="IQ_RETURN_EQUITY_STDDEV_EST_CIQ" hidden="1">"c3826"</definedName>
    <definedName name="IQ_RETURN_EQUITY_STDDEV_EST_REUT" hidden="1">"c3988"</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IQ" hidden="1">"c12129"</definedName>
    <definedName name="IQ_REV_DET_EST_CURRENCY" hidden="1">"c12472"</definedName>
    <definedName name="IQ_REV_DET_EST_CURRENCY_CIQ" hidden="1">"c12520"</definedName>
    <definedName name="IQ_REV_DET_EST_DATE" hidden="1">"c12218"</definedName>
    <definedName name="IQ_REV_DET_EST_DATE_CIQ" hidden="1">"c12275"</definedName>
    <definedName name="IQ_REV_DET_EST_INCL" hidden="1">"c12355"</definedName>
    <definedName name="IQ_REV_DET_EST_INCL_CIQ" hidden="1">"c12403"</definedName>
    <definedName name="IQ_REV_DET_EST_ORIGIN" hidden="1">"c12590"</definedName>
    <definedName name="IQ_REV_DET_EST_ORIGIN_CIQ" hidden="1">"c12644"</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CIQ_COL" hidden="1">"c11706"</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REUT" hidden="1">"c3634"</definedName>
    <definedName name="IQ_REVENUE_EST_REV_DATE_TIME" hidden="1">"c28183"</definedName>
    <definedName name="IQ_REVENUE_EST_REV_DATE_TIME_CIQ" hidden="1">"c28300"</definedName>
    <definedName name="IQ_REVENUE_EST_REVISIONS" hidden="1">"c28144"</definedName>
    <definedName name="IQ_REVENUE_EST_REVISIONS_CIQ" hidden="1">"c28261"</definedName>
    <definedName name="IQ_REVENUE_EST_THOM" hidden="1">"c3652"</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GROWTH_1" hidden="1">"IQ_REVENUE_GROWTH_1"</definedName>
    <definedName name="IQ_REVENUE_GROWTH_2" hidden="1">"IQ_REVENUE_GROWTH_2"</definedName>
    <definedName name="IQ_REVENUE_GUIDANCE" hidden="1">"c4519"</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 hidden="1">"c4169"</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 hidden="1">"c4209"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"17.04.2010 21:23:18"</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OPEN_LOANS_SEC_1_4_DOM_LOSS_SHARING_FFIEC" hidden="1">"c27191"</definedName>
    <definedName name="IQ_REVOLVING_OPEN_LOANS_SEC_1_4_EXTD_LOC_DOM_LOSS_SHARING_DUE_30_89_FFIEC" hidden="1">"c27074"</definedName>
    <definedName name="IQ_REVOLVING_OPEN_LOANS_SEC_1_4_EXTD_LOC_DOM_LOSS_SHARING_DUE_90_FFIEC" hidden="1">"c27114"</definedName>
    <definedName name="IQ_REVOLVING_OPEN_LOANS_SEC_1_4_EXTD_LOC_DOM_LOSS_SHARING_NON_ACCRUAL_FFIEC" hidden="1">"c27154"</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GHTS_ADJ_FACTOR" hidden="1">"c28842"</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FDIC" hidden="1">"c6370"</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CEEDS_RENTAL_ASSETS" hidden="1">"c26974"</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ACT_OR_EST" hidden="1">"c18269"</definedName>
    <definedName name="IQ_SAME_STORE_ACT_OR_EST_CIQ" hidden="1">"c18275"</definedName>
    <definedName name="IQ_SAME_STORE_EST" hidden="1">"c18116"</definedName>
    <definedName name="IQ_SAME_STORE_EST_CIQ" hidden="1">"c18184"</definedName>
    <definedName name="IQ_SAME_STORE_EST_NOTE" hidden="1">"c18237"</definedName>
    <definedName name="IQ_SAME_STORE_EST_NOTE_CIQ" hidden="1">"c18244"</definedName>
    <definedName name="IQ_SAME_STORE_FRANCHISE" hidden="1">"c2900"</definedName>
    <definedName name="IQ_SAME_STORE_GUIDANCE" hidden="1">"c18412"</definedName>
    <definedName name="IQ_SAME_STORE_HIGH_EST" hidden="1">"c18136"</definedName>
    <definedName name="IQ_SAME_STORE_HIGH_EST_CIQ" hidden="1">"c18198"</definedName>
    <definedName name="IQ_SAME_STORE_HIGH_GUIDANCE" hidden="1">"c18413"</definedName>
    <definedName name="IQ_SAME_STORE_LOW_EST" hidden="1">"c18146"</definedName>
    <definedName name="IQ_SAME_STORE_LOW_EST_CIQ" hidden="1">"c18205"</definedName>
    <definedName name="IQ_SAME_STORE_LOW_GUIDANCE" hidden="1">"c18414"</definedName>
    <definedName name="IQ_SAME_STORE_MEDIAN_EST" hidden="1">"c18126"</definedName>
    <definedName name="IQ_SAME_STORE_MEDIAN_EST_CIQ" hidden="1">"c18191"</definedName>
    <definedName name="IQ_SAME_STORE_NUM_EST" hidden="1">"c18166"</definedName>
    <definedName name="IQ_SAME_STORE_NUM_EST_CIQ" hidden="1">"c18219"</definedName>
    <definedName name="IQ_SAME_STORE_OWNED" hidden="1">"c2908"</definedName>
    <definedName name="IQ_SAME_STORE_REV_DATE_TIME" hidden="1">"c28218"</definedName>
    <definedName name="IQ_SAME_STORE_REV_DATE_TIME_CIQ" hidden="1">"c28335"</definedName>
    <definedName name="IQ_SAME_STORE_REV_DATE_TIME_REUT" hidden="1">"c28569"</definedName>
    <definedName name="IQ_SAME_STORE_REV_DATE_TIME_THOM" hidden="1">"c28452"</definedName>
    <definedName name="IQ_SAME_STORE_REVISIONS" hidden="1">"c28179"</definedName>
    <definedName name="IQ_SAME_STORE_REVISIONS_CIQ" hidden="1">"c28296"</definedName>
    <definedName name="IQ_SAME_STORE_REVISIONS_REUT" hidden="1">"c28530"</definedName>
    <definedName name="IQ_SAME_STORE_REVISIONS_THOM" hidden="1">"c28413"</definedName>
    <definedName name="IQ_SAME_STORE_STDDEV_EST" hidden="1">"c18156"</definedName>
    <definedName name="IQ_SAME_STORE_STDDEV_EST_CIQ" hidden="1">"c18212"</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1_4_DOM_LOANS_RSTRC_DUE_30_89_FFIEC" hidden="1">"c27093"</definedName>
    <definedName name="IQ_SEC_1_4_DOM_LOANS_RSTRC_DUE_90_FFIEC" hidden="1">"c27133"</definedName>
    <definedName name="IQ_SEC_1_4_DOM_LOANS_RSTRC_DUE_NON_ACCRUAL_FFIEC" hidden="1">"c27173"</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LOSS_SHARING_DUE_30_89_FFIEC" hidden="1">"c27073"</definedName>
    <definedName name="IQ_SEC_FARMLAND_DOM_LOSS_SHARING_DUE_90_FFIEC" hidden="1">"c27113"</definedName>
    <definedName name="IQ_SEC_FARMLAND_DOM_LOSS_SHARING_FFIEC" hidden="1">"c27190"</definedName>
    <definedName name="IQ_SEC_FARMLAND_DOM_LOSS_SHARING_NON_ACCRUAL_FFIEC" hidden="1">"c27153"</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DUE_30_89_FFIEC" hidden="1">"c13263"</definedName>
    <definedName name="IQ_SEC_MULTIFAM_DOM_DUE_90_FFIEC" hidden="1">"c13291"</definedName>
    <definedName name="IQ_SEC_MULTIFAM_DOM_CHARGE_OFFS_FFIEC" hidden="1">"c13171"</definedName>
    <definedName name="IQ_SEC_MULTIFAM_DOM_LOANS_LOSS_SHARING_DUE_90_FFIEC" hidden="1">"c27117"</definedName>
    <definedName name="IQ_SEC_MULTIFAM_DOM_LOANS_RSTRC_DUE_30_89_FFIEC" hidden="1">"c27094"</definedName>
    <definedName name="IQ_SEC_MULTIFAM_DOM_LOANS_RSTRC_DUE_90_FFIEC" hidden="1">"c27134"</definedName>
    <definedName name="IQ_SEC_MULTIFAM_DOM_LOANS_RSTRC_NON_ACCRUAL_FFIEC" hidden="1">"c27174"</definedName>
    <definedName name="IQ_SEC_MULTIFAM_DOM_LOANS_RSTRC_TERMS_FFIEC" hidden="1">"c27025"</definedName>
    <definedName name="IQ_SEC_MULTIFAM_DOM_LOSS_SHARING_DUE_30_89_FFIEC" hidden="1">"c27077"</definedName>
    <definedName name="IQ_SEC_MULTIFAM_DOM_LOSS_SHARING_FFIEC" hidden="1">"c27194"</definedName>
    <definedName name="IQ_SEC_MULTIFAM_DOM_LOSS_SHARING_NON_ACCRUAL_FFIEC" hidden="1">"c27157"</definedName>
    <definedName name="IQ_SEC_MULTIFAM_DOM_NON_ACCRUAL_FFIEC" hidden="1">"c13317"</definedName>
    <definedName name="IQ_SEC_MULTIFAM_DOM_RECOV_FFIEC" hidden="1">"c13193"</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CHARGE_OFFS_FFIEC" hidden="1">"c13629"</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DOM_LOSS_SHARING_DUE_30_89_FFIEC" hidden="1">"c27079"</definedName>
    <definedName name="IQ_SEC_OTHER_NONFARM_NONRES_DOM_LOSS_SHARING_DUE_90_FFIEC" hidden="1">"c27119"</definedName>
    <definedName name="IQ_SEC_OTHER_NONFARM_NONRES_DOM_LOSS_SHARING_FFIEC" hidden="1">"c27196"</definedName>
    <definedName name="IQ_SEC_OTHER_NONFARM_NONRES_DOM_RSTRC_TERMS_FFIEC" hidden="1">"c27027"</definedName>
    <definedName name="IQ_SEC_OTHER_NONFARM_NONRES_DUE_30_89_FFIEC" hidden="1">"c13266"</definedName>
    <definedName name="IQ_SEC_OTHER_NONFARM_NONRES_DUE_90_FFIEC" hidden="1">"c13637"</definedName>
    <definedName name="IQ_SEC_OTHER_NONFARM_NONRES_CHARGE_OFFS_FFIEC" hidden="1">"c13173"</definedName>
    <definedName name="IQ_SEC_OTHER_NONFARM_NONRES_NON_ACCRUAL_FFIEC" hidden="1">"c15462"</definedName>
    <definedName name="IQ_SEC_OTHER_NONFARM_NONRES_RECOV_FFIEC" hidden="1">"c13195"</definedName>
    <definedName name="IQ_SEC_OTHER_NONFARM_NONRES_RSTRC_DUE_30_89_FFIEC" hidden="1">"c27096"</definedName>
    <definedName name="IQ_SEC_OTHER_NONFARM_NONRES_RSTRC_DUE_90_FFIEC" hidden="1">"c27136"</definedName>
    <definedName name="IQ_SEC_OTHER_NONFARM_NONRES_RSTRC_NON_ACCRUAL_FFIEC" hidden="1">"c27176"</definedName>
    <definedName name="IQ_SEC_OWNER_NONFARM_NONRES_DOM_RSTRC_TERMS_FFIEC" hidden="1">"c27026"</definedName>
    <definedName name="IQ_SEC_OWNER_NONFARM_NONRES_DUE_30_89_FFIEC" hidden="1">"c13265"</definedName>
    <definedName name="IQ_SEC_OWNER_NONFARM_NONRES_DUE_90_FFIEC" hidden="1">"c13636"</definedName>
    <definedName name="IQ_SEC_OWNER_NONFARM_NONRES_CHARGE_OFFS_FFIEC" hidden="1">"c13172"</definedName>
    <definedName name="IQ_SEC_OWNER_NONFARM_NONRES_NON_ACCRUAL_FFIEC" hidden="1">"c15461"</definedName>
    <definedName name="IQ_SEC_OWNER_NONFARM_NONRES_RECOV_FFIEC" hidden="1">"c13194"</definedName>
    <definedName name="IQ_SEC_OWNER_NONFARM_NONRES_RSTRC_DUE_30_89_FFIEC" hidden="1">"c27095"</definedName>
    <definedName name="IQ_SEC_OWNER_NONFARM_NONRES_RSTRC_DUE_90_FFIEC" hidden="1">"c27135"</definedName>
    <definedName name="IQ_SEC_OWNER_NONFARM_NONRES_RSTRC_NON_ACCRUAL_FFIEC" hidden="1">"c27159"</definedName>
    <definedName name="IQ_SEC_OWNER_NONFARM_NONRES_RSTRUC_NON_ACCRUAL_FFIEC" hidden="1">"c27175"</definedName>
    <definedName name="IQ_SEC_OWNER_OCCUPIED_NONFARM_NONRES_DOM_LOSS_SHARING_DUE_30_89_FFIEC" hidden="1">"c27078"</definedName>
    <definedName name="IQ_SEC_OWNER_OCCUPIED_NONFARM_NONRES_DOM_LOSS_SHARING_DUE_90_FFIEC" hidden="1">"c27118"</definedName>
    <definedName name="IQ_SEC_OWNER_OCCUPIED_NONFARM_NONRES_DOM_LOSS_SHARING_FFIEC" hidden="1">"c27195"</definedName>
    <definedName name="IQ_SEC_OWNER_OCCUPIED_NONFARM_NONRES_DOM_LOSS_SHARING_NON_ACCRUAL_FFIEC" hidden="1">"c27158"</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CHARGE_OFFS_FDIC" hidden="1">"c6593"</definedName>
    <definedName name="IQ_SECURED_FARMLAND_LL_REC_DOM_FFIEC" hidden="1">"c12901"</definedName>
    <definedName name="IQ_SECURED_FARMLAND_NET_CHARGE_OFFS_FDIC" hidden="1">"c6631"</definedName>
    <definedName name="IQ_SECURED_FARMLAND_RECOVERIES_FDIC" hidden="1">"c6612"</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PARATE_LIFE_INSURANCE_ASSET_FFIEC" hidden="1">"c27009"</definedName>
    <definedName name="IQ_SERV_CHARGE_DEPOSITS" hidden="1">"c1157"</definedName>
    <definedName name="IQ_SERVICE_FEE" hidden="1">"c8951"</definedName>
    <definedName name="IQ_SERVICE_CHARGES_COMM_FEE_DOM_FFIEC" hidden="1">"c25821"</definedName>
    <definedName name="IQ_SERVICE_CHARGES_DEPOSIT_ACCOUNTS_DOM_FFIEC" hidden="1">"c13003"</definedName>
    <definedName name="IQ_SERVICE_CHARGES_FDIC" hidden="1">"c6572"</definedName>
    <definedName name="IQ_SERVICE_CHARGES_OPERATING_INC_FFIEC" hidden="1">"c13384"</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ACTION_COUNT" hidden="1">"c28829"</definedName>
    <definedName name="IQ_SP_ACTION_RATIO" hidden="1">"c28830"</definedName>
    <definedName name="IQ_SP_BAMP_CLASS" hidden="1">"c28802"</definedName>
    <definedName name="IQ_SP_BANK" hidden="1">"c2637"</definedName>
    <definedName name="IQ_SP_BANK_ACTION" hidden="1">"c2636"</definedName>
    <definedName name="IQ_SP_BANK_DATE" hidden="1">"c2635"</definedName>
    <definedName name="IQ_SP_BANK_FUN_STR" hidden="1">"c28803"</definedName>
    <definedName name="IQ_SP_BANK_SUR_ASMNT" hidden="1">"c28804"</definedName>
    <definedName name="IQ_SP_BIRCA" hidden="1">"c28811"</definedName>
    <definedName name="IQ_SP_DATE" hidden="1">"c2172"</definedName>
    <definedName name="IQ_SP_FIN_ENH" hidden="1">"c28805"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PROG" hidden="1">"c28806"</definedName>
    <definedName name="IQ_SP_FIN_STR_RATING" hidden="1">"c28807"</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ATING" hidden="1">"c28815"</definedName>
    <definedName name="IQ_SP_ISSUE_RECOVER" hidden="1">"c2648"</definedName>
    <definedName name="IQ_SP_ISSUE_RECOVER_ACTION" hidden="1">"c2647"</definedName>
    <definedName name="IQ_SP_ISSUE_RECOVER_DATE" hidden="1">"c2646"</definedName>
    <definedName name="IQ_SP_ISSUER_RATING" hidden="1">"c28801"</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LLOYDS_SYN_ASSESS" hidden="1">"c28812"</definedName>
    <definedName name="IQ_SP_MUNI_ICR" hidden="1">"c28813"</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COUNT" hidden="1">"c28833"</definedName>
    <definedName name="IQ_SP_OUTLOOK_RATIO" hidden="1">"c28834"</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ATED_ENT" hidden="1">"c28828"</definedName>
    <definedName name="IQ_SP_RATING_COUNT" hidden="1">"c28831"</definedName>
    <definedName name="IQ_SP_RATING_RATIO" hidden="1">"c28832"</definedName>
    <definedName name="IQ_SP_REASON" hidden="1">"c2174"</definedName>
    <definedName name="IQ_SP_RISK_GOVT" hidden="1">"c28814"</definedName>
    <definedName name="IQ_SP_STARS_DESCRIPTION" hidden="1">"c17408"</definedName>
    <definedName name="IQ_SP_STARS_VALUE" hidden="1">"c17407"</definedName>
    <definedName name="IQ_SP_STATUS" hidden="1">"c2173"</definedName>
    <definedName name="IQ_SP_WATCH_COUNT" hidden="1">"c28835"</definedName>
    <definedName name="IQ_SP_WATCH_RATIO" hidden="1">"c28836"</definedName>
    <definedName name="IQ_SPECIAL_DIV_CF" hidden="1">"c1169"</definedName>
    <definedName name="IQ_SPECIAL_DIV_CF_BNK" hidden="1">"c1170"</definedName>
    <definedName name="IQ_SPECIAL_DIV_CF_BR" hidden="1">"c1171"</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IN_ADJ_FACTOR" hidden="1">"c28841"</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BR" hidden="1">"c1178"</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CIQ" hidden="1">"c12133"</definedName>
    <definedName name="IQ_STAND_REC_DET_EST_DATE" hidden="1">"c12222"</definedName>
    <definedName name="IQ_STAND_REC_DET_EST_DATE_CIQ" hidden="1">"c12279"</definedName>
    <definedName name="IQ_STAND_REC_DET_EST_ORIGIN" hidden="1">"c12594"</definedName>
    <definedName name="IQ_STAND_REC_DET_EST_ORIGIN_CIQ" hidden="1">"c12648"</definedName>
    <definedName name="IQ_STAND_REC_NUM_DET_EST" hidden="1">"c12068"</definedName>
    <definedName name="IQ_STAND_REC_NUM_DET_EST_CIQ" hidden="1">"c12132"</definedName>
    <definedName name="IQ_STAND_REC_NUM_DET_EST_DATE" hidden="1">"c12221"</definedName>
    <definedName name="IQ_STAND_REC_NUM_DET_EST_DATE_CIQ" hidden="1">"c12278"</definedName>
    <definedName name="IQ_STAND_REC_NUM_DET_EST_ORIGIN" hidden="1">"c12593"</definedName>
    <definedName name="IQ_STAND_REC_NUM_DET_EST_ORIGIN_CIQ" hidden="1">"c12647"</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IQ" hidden="1">"c12134"</definedName>
    <definedName name="IQ_TARGET_PRICE_DET_EST_CURRENCY" hidden="1">"c12475"</definedName>
    <definedName name="IQ_TARGET_PRICE_DET_EST_CURRENCY_CIQ" hidden="1">"c12523"</definedName>
    <definedName name="IQ_TARGET_PRICE_DET_EST_DATE" hidden="1">"c12223"</definedName>
    <definedName name="IQ_TARGET_PRICE_DET_EST_DATE_CIQ" hidden="1">"c12280"</definedName>
    <definedName name="IQ_TARGET_PRICE_DET_EST_INCL" hidden="1">"c12358"</definedName>
    <definedName name="IQ_TARGET_PRICE_DET_EST_INCL_CIQ" hidden="1">"c12406"</definedName>
    <definedName name="IQ_TARGET_PRICE_DET_EST_ORIGIN" hidden="1">"c12729"</definedName>
    <definedName name="IQ_TARGET_PRICE_DET_EST_ORIGIN_CIQ" hidden="1">"c12730"</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_FWD_REUT" hidden="1">"c4054"</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CIQ" hidden="1">"c5079"</definedName>
    <definedName name="IQ_TEV_EST_DOWN_2MONTH" hidden="1">"c16489"</definedName>
    <definedName name="IQ_TEV_EST_DOWN_3MONTH" hidden="1">"c16493"</definedName>
    <definedName name="IQ_TEV_EST_DOWN_MONTH" hidden="1">"c16485"</definedName>
    <definedName name="IQ_TEV_EST_NOTE_CIQ" hidden="1">"c18231"</definedName>
    <definedName name="IQ_TEV_EST_NUM_ANALYSTS_2MONTH" hidden="1">"c16487"</definedName>
    <definedName name="IQ_TEV_EST_NUM_ANALYSTS_3MONTH" hidden="1">"c16491"</definedName>
    <definedName name="IQ_TEV_EST_NUM_ANALYSTS_MONTH" hidden="1">"c16483"</definedName>
    <definedName name="IQ_TEV_EST_THOM" hidden="1">"c5529"</definedName>
    <definedName name="IQ_TEV_EST_TOTAL_REVISED_2MONTH" hidden="1">"c16490"</definedName>
    <definedName name="IQ_TEV_EST_TOTAL_REVISED_3MONTH" hidden="1">"c16494"</definedName>
    <definedName name="IQ_TEV_EST_TOTAL_REVISED_MONTH" hidden="1">"c16486"</definedName>
    <definedName name="IQ_TEV_EST_UP_2MONTH" hidden="1">"c16488"</definedName>
    <definedName name="IQ_TEV_EST_UP_3MONTH" hidden="1">"c16492"</definedName>
    <definedName name="IQ_TEV_EST_UP_MONTH" hidden="1">"c16484"</definedName>
    <definedName name="IQ_TEV_HIGH_EST" hidden="1">"c4527"</definedName>
    <definedName name="IQ_TEV_HIGH_EST_CIQ" hidden="1">"c5080"</definedName>
    <definedName name="IQ_TEV_HIGH_EST_THOM" hidden="1">"c5530"</definedName>
    <definedName name="IQ_TEV_LOW_EST" hidden="1">"c4528"</definedName>
    <definedName name="IQ_TEV_LOW_EST_CIQ" hidden="1">"c5081"</definedName>
    <definedName name="IQ_TEV_LOW_EST_THOM" hidden="1">"c5531"</definedName>
    <definedName name="IQ_TEV_MEDIAN_EST" hidden="1">"c4529"</definedName>
    <definedName name="IQ_TEV_MEDIAN_EST_CIQ" hidden="1">"c5082"</definedName>
    <definedName name="IQ_TEV_MEDIAN_EST_THOM" hidden="1">"c5532"</definedName>
    <definedName name="IQ_TEV_NUM_EST" hidden="1">"c4530"</definedName>
    <definedName name="IQ_TEV_NUM_EST_CIQ" hidden="1">"c5083"</definedName>
    <definedName name="IQ_TEV_NUM_EST_THOM" hidden="1">"c5533"</definedName>
    <definedName name="IQ_TEV_REV_DATE_TIME" hidden="1">"c28213"</definedName>
    <definedName name="IQ_TEV_REV_DATE_TIME_CIQ" hidden="1">"c28330"</definedName>
    <definedName name="IQ_TEV_REV_DATE_TIME_REUT" hidden="1">"c28564"</definedName>
    <definedName name="IQ_TEV_REVISIONS" hidden="1">"c28174"</definedName>
    <definedName name="IQ_TEV_REVISIONS_CIQ" hidden="1">"c28291"</definedName>
    <definedName name="IQ_TEV_REVISIONS_REUT" hidden="1">"c28525"</definedName>
    <definedName name="IQ_TEV_STDDEV_EST" hidden="1">"c4531"</definedName>
    <definedName name="IQ_TEV_STDDEV_EST_CIQ" hidden="1">"c5084"</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DIC" hidden="1">"c6746"</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HREE_CAPITAL" hidden="1">"c26994"</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BR" hidden="1">"c1231"</definedName>
    <definedName name="IQ_TOTAL_AR_CM" hidden="1">"c1231"</definedName>
    <definedName name="IQ_TOTAL_AR_RE" hidden="1">"c6270"</definedName>
    <definedName name="IQ_TOTAL_AR_REIT" hidden="1">"c1232"</definedName>
    <definedName name="IQ_TOTAL_AR_UTI" hidden="1">"c1233"</definedName>
    <definedName name="IQ_TOTAL_ASSET_CAPTIVE_INSURANCE_SUBSIDIARIES_FFIEC" hidden="1">"c27216"</definedName>
    <definedName name="IQ_TOTAL_ASSET_CAPTIVE_REINSUR_SUBSIDIARIES_FFIEC" hidden="1">"c27217"</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CHARGE_OFFS_FDIC" hidden="1">"c6603"</definedName>
    <definedName name="IQ_TOTAL_CHURN" hidden="1">"c16171"</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BR" hidden="1">"c1278"</definedName>
    <definedName name="IQ_TOTAL_LIAB_CM"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DUE_30_89_FFIEC" hidden="1">"c13280"</definedName>
    <definedName name="IQ_TOTAL_LOANS_LEASES_DUE_90_FFIEC" hidden="1">"c13306"</definedName>
    <definedName name="IQ_TOTAL_LOANS_LEASES_CHARGE_OFFS_FFIEC" hidden="1">"c13186"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DIC" hidden="1">"c6747"</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ECURITIES_FDIC" hidden="1">"c6306"</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VOLUME_RT" hidden="1">"TOTALVOLUME"</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CHANGE_CONTROL" hidden="1">"c2365"</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CLOSED_DATE" hidden="1">"c18031"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PORTFOLIO_ASSETS" hidden="1">"c28871"</definedName>
    <definedName name="IQ_TRADING_PORTFOLIO_LIABILITIES" hidden="1">"c28875"</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GUARANTEED_PORTION_LL_EXCL_REBOOKED_GNMA_EXCL_LOSS_SHARING_DUE_30_89_FFIEC" hidden="1">"c27069"</definedName>
    <definedName name="IQ_US_GUARANTEED_PORTION_LL_EXCL_REBOOKED_GNMA_EXCL_LOSS_SHARING_DUE_90_FFIEC" hidden="1">"c27109"</definedName>
    <definedName name="IQ_US_GUARANTEED_PORTION_LL_EXCL_REBOOKED_GNMA_EXCL_LOSS_SHARING_NON_ACCRUAL_FFIEC" hidden="1">"c27149"</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_GOVT_AGENCY_EXCL_MBS_QUARTERLY_AVG_FFIEC" hidden="1">"c27060"</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INTAGE_YEAR" hidden="1">"c28816"</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OLUME_RT" hidden="1">"VOLUME"</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_EXP_DATE" hidden="1">"c27334"</definedName>
    <definedName name="IQ_WAR_TOTAL_AGG_INT_VALUE_EXER" hidden="1">"c18465"</definedName>
    <definedName name="IQ_WAR_TOTAL_AGG_INT_VALUE_OUT" hidden="1">"c18461"</definedName>
    <definedName name="IQ_WAR_TOTAL_NUM_EXER" hidden="1">"c18463"</definedName>
    <definedName name="IQ_WAR_TOTAL_NUM_OUT" hidden="1">"c18459"</definedName>
    <definedName name="IQ_WAR_TOTAL_PLAN_NAME" hidden="1">"c18469"</definedName>
    <definedName name="IQ_WAR_TOTAL_PRICE_HIGH" hidden="1">"c18456"</definedName>
    <definedName name="IQ_WAR_TOTAL_PRICE_LOW" hidden="1">"c18455"</definedName>
    <definedName name="IQ_WAR_TOTAL_PRICE_RANGE" hidden="1">"c18457"</definedName>
    <definedName name="IQ_WAR_TOTAL_WTD_LIFE_EXER" hidden="1">"c18464"</definedName>
    <definedName name="IQ_WAR_TOTAL_WTD_LIFE_OUT" hidden="1">"c18460"</definedName>
    <definedName name="IQ_WAR_TOTAL_WTD_PRICE_EXER" hidden="1">"c18462"</definedName>
    <definedName name="IQ_WAR_TOTAL_WTD_PRICE_OUT" hidden="1">"c18458"</definedName>
    <definedName name="IQ_WAR_TRANCHE_AGG_INT_VALUE_EXER" hidden="1">"c18454"</definedName>
    <definedName name="IQ_WAR_TRANCHE_AGG_INT_VALUE_OUT" hidden="1">"c18450"</definedName>
    <definedName name="IQ_WAR_TRANCHE_CLASS_NAME" hidden="1">"c18443"</definedName>
    <definedName name="IQ_WAR_TRANCHE_NUM_EXER" hidden="1">"c18452"</definedName>
    <definedName name="IQ_WAR_TRANCHE_NUM_OUT" hidden="1">"c18448"</definedName>
    <definedName name="IQ_WAR_TRANCHE_PLAN_NAME" hidden="1">"c18442"</definedName>
    <definedName name="IQ_WAR_TRANCHE_PLAN_RANK" hidden="1">"c18468"</definedName>
    <definedName name="IQ_WAR_TRANCHE_PRICE_HIGH" hidden="1">"c18445"</definedName>
    <definedName name="IQ_WAR_TRANCHE_PRICE_LOW" hidden="1">"c18444"</definedName>
    <definedName name="IQ_WAR_TRANCHE_PRICE_RANGE" hidden="1">"c18446"</definedName>
    <definedName name="IQ_WAR_TRANCHE_WTD_LIFE_EXER" hidden="1">"c18453"</definedName>
    <definedName name="IQ_WAR_TRANCHE_WTD_LIFE_OUT" hidden="1">"c18449"</definedName>
    <definedName name="IQ_WAR_TRANCHE_WTD_PRICE_EXER" hidden="1">"c18451"</definedName>
    <definedName name="IQ_WAR_TRANCHE_WTD_PRICE_OUT" hidden="1">"c18447"</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CHEMICALS" hidden="1">"c21107"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CHEMICALS" hidden="1">"c21128"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CHEMICALS" hidden="1">"c21151"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QB_BOOKMARK_COUNT" hidden="1">0</definedName>
    <definedName name="IQB_BOOKMARK_LOCATION_0" hidden="1">#REF!</definedName>
    <definedName name="IQB_BOOKMARK_LOCATION_1" hidden="1">#REF!</definedName>
    <definedName name="IQB_BOOKMARK_LOCATION_2" hidden="1">#REF!</definedName>
    <definedName name="iQShowHideColumns" hidden="1">"iQShowQuarterlyAnnual"</definedName>
    <definedName name="iris" hidden="1">#REF!</definedName>
    <definedName name="irra" hidden="1">#REF!</definedName>
    <definedName name="IS_VSG">TRUE</definedName>
    <definedName name="IsColHidden" hidden="1">FALSE</definedName>
    <definedName name="IsLTMColHidden" hidden="1">FALSE</definedName>
    <definedName name="ISS_DEBT_NET" hidden="1">"ISS_DEBT_NET"</definedName>
    <definedName name="ISS_STOCK_NET" hidden="1">"ISS_STOCK_NET"</definedName>
    <definedName name="ist">#REF!</definedName>
    <definedName name="IUYI"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VA_Areas_SErviço" hidden="1">#REF!</definedName>
    <definedName name="IVA_Invest" hidden="1">#REF!</definedName>
    <definedName name="Iva_Outros_Proveitos" hidden="1">#REF!</definedName>
    <definedName name="IVA_Portagens" hidden="1">#REF!</definedName>
    <definedName name="j" hidden="1">#REF!</definedName>
    <definedName name="J.">#REF!</definedName>
    <definedName name="J._1_3">NA()</definedName>
    <definedName name="J._12_3">NA()</definedName>
    <definedName name="J._13_3">NA()</definedName>
    <definedName name="J._14_3">NA()</definedName>
    <definedName name="J._15_3">NA()</definedName>
    <definedName name="J._16_1">NA()</definedName>
    <definedName name="J._18_1">NA()</definedName>
    <definedName name="J._19_1">NA()</definedName>
    <definedName name="J._2_3">NA()</definedName>
    <definedName name="J._3_3">NA()</definedName>
    <definedName name="J._40_3">NA()</definedName>
    <definedName name="J._41_1">NA()</definedName>
    <definedName name="ja">#REF!</definedName>
    <definedName name="Jän.">#REF!</definedName>
    <definedName name="jan_11_3">NA()</definedName>
    <definedName name="jan_12_3">NA()</definedName>
    <definedName name="jan_13_3">NA()</definedName>
    <definedName name="jan_14_3">NA()</definedName>
    <definedName name="jan_15_3">NA()</definedName>
    <definedName name="jan_16_3">NA()</definedName>
    <definedName name="jan_18_3">NA()</definedName>
    <definedName name="jan_19_3">NA()</definedName>
    <definedName name="jan_20_3">NA()</definedName>
    <definedName name="jan_21_3">NA()</definedName>
    <definedName name="jan_22_3">NA()</definedName>
    <definedName name="jan_23_3">NA()</definedName>
    <definedName name="jan_24_3">NA()</definedName>
    <definedName name="jan_38">NA()</definedName>
    <definedName name="jan_40">NA()</definedName>
    <definedName name="jan_41_3">NA()</definedName>
    <definedName name="January">#REF!</definedName>
    <definedName name="jas" localSheetId="12" hidden="1">Main.SAPF4Help()</definedName>
    <definedName name="jas" localSheetId="26" hidden="1">Main.SAPF4Help()</definedName>
    <definedName name="jas" localSheetId="6" hidden="1">Main.SAPF4Help()</definedName>
    <definedName name="jas" localSheetId="4" hidden="1">Main.SAPF4Help()</definedName>
    <definedName name="jas" localSheetId="28" hidden="1">Main.SAPF4Help()</definedName>
    <definedName name="jas" localSheetId="24" hidden="1">Main.SAPF4Help()</definedName>
    <definedName name="jas" localSheetId="16" hidden="1">Main.SAPF4Help()</definedName>
    <definedName name="jas" localSheetId="29" hidden="1">Main.SAPF4Help()</definedName>
    <definedName name="jas" localSheetId="5" hidden="1">Main.SAPF4Help()</definedName>
    <definedName name="jas" localSheetId="27" hidden="1">Main.SAPF4Help()</definedName>
    <definedName name="jas" localSheetId="19" hidden="1">Main.SAPF4Help()</definedName>
    <definedName name="jas" localSheetId="25" hidden="1">Main.SAPF4Help()</definedName>
    <definedName name="jas" localSheetId="14" hidden="1">Main.SAPF4Help()</definedName>
    <definedName name="jas" hidden="1">Main.SAPF4Help()</definedName>
    <definedName name="JEIN">#REF!</definedName>
    <definedName name="jeine" hidden="1">{"Tages_D",#N/A,FALSE,"Tagesbericht";"Tages_PL",#N/A,FALSE,"Tagesbericht"}</definedName>
    <definedName name="jhg" hidden="1">#REF!</definedName>
    <definedName name="jhgvf" hidden="1">#REF!</definedName>
    <definedName name="jhh" hidden="1">{"TAG1AGMS",#N/A,FALSE,"TAG 1A"}</definedName>
    <definedName name="jhjhj" localSheetId="6" hidden="1">{#N/A,#N/A,FALSE,"property";#N/A,#N/A,FALSE,"tenants";#N/A,#N/A,FALSE,"capital";#N/A,#N/A,FALSE,"summary"}</definedName>
    <definedName name="jhjhj" localSheetId="4" hidden="1">{#N/A,#N/A,FALSE,"property";#N/A,#N/A,FALSE,"tenants";#N/A,#N/A,FALSE,"capital";#N/A,#N/A,FALSE,"summary"}</definedName>
    <definedName name="jhjhj" localSheetId="5" hidden="1">{#N/A,#N/A,FALSE,"property";#N/A,#N/A,FALSE,"tenants";#N/A,#N/A,FALSE,"capital";#N/A,#N/A,FALSE,"summary"}</definedName>
    <definedName name="jhjhj" hidden="1">{#N/A,#N/A,FALSE,"property";#N/A,#N/A,FALSE,"tenants";#N/A,#N/A,FALSE,"capital";#N/A,#N/A,FALSE,"summary"}</definedName>
    <definedName name="jikljç" hidden="1">{"'Parte I (BPA)'!$A$1:$A$3"}</definedName>
    <definedName name="jimprime">#REF!</definedName>
    <definedName name="Jirka" hidden="1">{#N/A,#N/A,FALSE,"Aging Summary";#N/A,#N/A,FALSE,"Ratio Analysis";#N/A,#N/A,FALSE,"Test 120 Day Accts";#N/A,#N/A,FALSE,"Tickmarks"}</definedName>
    <definedName name="jj"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j" hidden="1">#REF!</definedName>
    <definedName name="jjjgf" hidden="1">#REF!</definedName>
    <definedName name="jjjj" localSheetId="6" hidden="1">{"closed",#N/A,FALSE,"Consolidated Products - Budget";"expanded",#N/A,FALSE,"Consolidated Products - Budget"}</definedName>
    <definedName name="jjjj" localSheetId="4" hidden="1">{"closed",#N/A,FALSE,"Consolidated Products - Budget";"expanded",#N/A,FALSE,"Consolidated Products - Budget"}</definedName>
    <definedName name="jjjj" localSheetId="5" hidden="1">{"closed",#N/A,FALSE,"Consolidated Products - Budget";"expanded",#N/A,FALSE,"Consolidated Products - Budget"}</definedName>
    <definedName name="jjjj" hidden="1">{"closed",#N/A,FALSE,"Consolidated Products - Budget";"expanded",#N/A,FALSE,"Consolidated Products - Budget"}</definedName>
    <definedName name="jjjjjjjjjj" hidden="1">#REF!</definedName>
    <definedName name="jjjjjjjjjjjjjjjjjjjj" hidden="1">{"'Parte I (BPA)'!$A$1:$A$3"}</definedName>
    <definedName name="jjjk" hidden="1">#REF!</definedName>
    <definedName name="jjjkkkk2_1_3">NA()</definedName>
    <definedName name="jjjkkkk2_12_3">NA()</definedName>
    <definedName name="jjjkkkk2_13_3">NA()</definedName>
    <definedName name="jjjkkkk2_14_3">NA()</definedName>
    <definedName name="jjjkkkk2_15_3">NA()</definedName>
    <definedName name="jjjkkkk2_18_1">NA()</definedName>
    <definedName name="jjjkkkk2_19_1">NA()</definedName>
    <definedName name="jjjkkkk2_38">NA()</definedName>
    <definedName name="jjjklll" hidden="1">{"fleisch",#N/A,FALSE,"WG HK";"food",#N/A,FALSE,"WG HK";"hartwaren",#N/A,FALSE,"WG HK";"weichwaren",#N/A,FALSE,"WG HK"}</definedName>
    <definedName name="JK" hidden="1">{#N/A,#N/A,TRUE,"GLOBAL";#N/A,#N/A,TRUE,"RUSTICOS";#N/A,#N/A,TRUE,"INMUEBLES"}</definedName>
    <definedName name="jk_1_3">NA()</definedName>
    <definedName name="jk_11_3">NA()</definedName>
    <definedName name="jk_12_3">NA()</definedName>
    <definedName name="jk_13_3">NA()</definedName>
    <definedName name="jk_14_3">NA()</definedName>
    <definedName name="jk_15_3">NA()</definedName>
    <definedName name="jk_16_3">NA()</definedName>
    <definedName name="jk_18_3">NA()</definedName>
    <definedName name="jk_19_3">NA()</definedName>
    <definedName name="jk_20_3">NA()</definedName>
    <definedName name="jk_21_3">NA()</definedName>
    <definedName name="jk_22_3">NA()</definedName>
    <definedName name="jk_23_3">NA()</definedName>
    <definedName name="jk_24_3">NA()</definedName>
    <definedName name="jk_38">NA()</definedName>
    <definedName name="jk_40">NA()</definedName>
    <definedName name="jk_41_3">NA()</definedName>
    <definedName name="jkjl_1_3">NA()</definedName>
    <definedName name="jkjl_12_3">NA()</definedName>
    <definedName name="jkjl_13_3">NA()</definedName>
    <definedName name="jkjl_14_3">NA()</definedName>
    <definedName name="jkjl_15_3">NA()</definedName>
    <definedName name="jkjl_18_1">NA()</definedName>
    <definedName name="jkjl_19_1">NA()</definedName>
    <definedName name="jkjl_38">NA()</definedName>
    <definedName name="jkkkkkkkkkkkkkk" hidden="1">1</definedName>
    <definedName name="jkl" hidden="1">{"Tages_D",#N/A,FALSE,"Tagesbericht";"Tages_PL",#N/A,FALSE,"Tagesbericht"}</definedName>
    <definedName name="jko" localSheetId="6" hidden="1">{#N/A,#N/A,FALSE,"Aging Summary";#N/A,#N/A,FALSE,"Ratio Analysis";#N/A,#N/A,FALSE,"Test 120 Day Accts";#N/A,#N/A,FALSE,"Tickmarks"}</definedName>
    <definedName name="jko" localSheetId="4" hidden="1">{#N/A,#N/A,FALSE,"Aging Summary";#N/A,#N/A,FALSE,"Ratio Analysis";#N/A,#N/A,FALSE,"Test 120 Day Accts";#N/A,#N/A,FALSE,"Tickmarks"}</definedName>
    <definedName name="jko" localSheetId="5" hidden="1">{#N/A,#N/A,FALSE,"Aging Summary";#N/A,#N/A,FALSE,"Ratio Analysis";#N/A,#N/A,FALSE,"Test 120 Day Accts";#N/A,#N/A,FALSE,"Tickmarks"}</definedName>
    <definedName name="jko" hidden="1">{#N/A,#N/A,FALSE,"Aging Summary";#N/A,#N/A,FALSE,"Ratio Analysis";#N/A,#N/A,FALSE,"Test 120 Day Accts";#N/A,#N/A,FALSE,"Tickmarks"}</definedName>
    <definedName name="JLK"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LK"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LK"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LK"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lkjncl" hidden="1">{#N/A,#N/A,TRUE,"Pcm Budget 2002  Huf";#N/A,#N/A,TRUE,"Csepel";#N/A,#N/A,TRUE,"Gyor";#N/A,#N/A,TRUE,"Debrecen";#N/A,#N/A,TRUE,"Alba";#N/A,#N/A,TRUE,"Pecs";#N/A,#N/A,TRUE,"Szeged";#N/A,#N/A,TRUE,"Miskolc";#N/A,#N/A,TRUE,"Duna";#N/A,#N/A,TRUE,"Sopron";#N/A,#N/A,TRUE,"nyir";#N/A,#N/A,TRUE,"Kaniza";#N/A,#N/A,TRUE,"Kaposvar";#N/A,#N/A,TRUE,"Szolnok";#N/A,#N/A,TRUE,"Zala";#N/A,#N/A,TRUE,"Szombathely"}</definedName>
    <definedName name="JLL">{"Client Name or Project Name"}</definedName>
    <definedName name="jnhezjnhkdez" hidden="1">{"cover",#N/A,TRUE,"Cover";"toc7",#N/A,TRUE,"TOC";"over",#N/A,TRUE,"Overview";"ts2",#N/A,TRUE,"Det_Trans_Sum";"ei2",#N/A,TRUE,"Earnings Impact";"ad2",#N/A,TRUE,"accretion dilution";"pfis2",#N/A,TRUE,"Pro Forma Income Statement";"profba",#N/A,TRUE,"Pro Forma Balance Sheet";"acq2",#N/A,TRUE,"Acquirer";"tar2",#N/A,TRUE,"Target"}</definedName>
    <definedName name="jsdajka" localSheetId="6" hidden="1">{#N/A,#N/A,FALSE,"Aging Summary";#N/A,#N/A,FALSE,"Ratio Analysis";#N/A,#N/A,FALSE,"Test 120 Day Accts";#N/A,#N/A,FALSE,"Tickmarks"}</definedName>
    <definedName name="jsdajka" localSheetId="4" hidden="1">{#N/A,#N/A,FALSE,"Aging Summary";#N/A,#N/A,FALSE,"Ratio Analysis";#N/A,#N/A,FALSE,"Test 120 Day Accts";#N/A,#N/A,FALSE,"Tickmarks"}</definedName>
    <definedName name="jsdajka" localSheetId="5" hidden="1">{#N/A,#N/A,FALSE,"Aging Summary";#N/A,#N/A,FALSE,"Ratio Analysis";#N/A,#N/A,FALSE,"Test 120 Day Accts";#N/A,#N/A,FALSE,"Tickmarks"}</definedName>
    <definedName name="jsdajka" hidden="1">{#N/A,#N/A,FALSE,"Aging Summary";#N/A,#N/A,FALSE,"Ratio Analysis";#N/A,#N/A,FALSE,"Test 120 Day Accts";#N/A,#N/A,FALSE,"Tickmarks"}</definedName>
    <definedName name="jsjskj" localSheetId="6" hidden="1">{#N/A,#N/A,FALSE,"Aging Summary";#N/A,#N/A,FALSE,"Ratio Analysis";#N/A,#N/A,FALSE,"Test 120 Day Accts";#N/A,#N/A,FALSE,"Tickmarks"}</definedName>
    <definedName name="jsjskj" localSheetId="4" hidden="1">{#N/A,#N/A,FALSE,"Aging Summary";#N/A,#N/A,FALSE,"Ratio Analysis";#N/A,#N/A,FALSE,"Test 120 Day Accts";#N/A,#N/A,FALSE,"Tickmarks"}</definedName>
    <definedName name="jsjskj" localSheetId="5" hidden="1">{#N/A,#N/A,FALSE,"Aging Summary";#N/A,#N/A,FALSE,"Ratio Analysis";#N/A,#N/A,FALSE,"Test 120 Day Accts";#N/A,#N/A,FALSE,"Tickmarks"}</definedName>
    <definedName name="jsjskj" hidden="1">{#N/A,#N/A,FALSE,"Aging Summary";#N/A,#N/A,FALSE,"Ratio Analysis";#N/A,#N/A,FALSE,"Test 120 Day Accts";#N/A,#N/A,FALSE,"Tickmarks"}</definedName>
    <definedName name="Julie"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July">#REF!</definedName>
    <definedName name="June">#REF!</definedName>
    <definedName name="june03" hidden="1">#REF!</definedName>
    <definedName name="Junior_Drawdown">#REF!</definedName>
    <definedName name="jyfhjugkdcl" hidden="1">{"résultats",#N/A,FALSE,"résultats SFS";"indicateurs",#N/A,FALSE,"résultats SFS";"commentaires",#N/A,FALSE,"commentaires SFS";"graphiques",#N/A,FALSE,"graphiques SFS"}</definedName>
    <definedName name="jyrsj" hidden="1">#REF!</definedName>
    <definedName name="jyrtetwkuyft873wqrerty" hidden="1">{#N/A,#N/A,TRUE,"Pcm Budget 2002  Huf";#N/A,#N/A,TRUE,"Csepel";#N/A,#N/A,TRUE,"Gyor";#N/A,#N/A,TRUE,"Debrecen";#N/A,#N/A,TRUE,"Alba";#N/A,#N/A,TRUE,"Pecs";#N/A,#N/A,TRUE,"Szeged";#N/A,#N/A,TRUE,"Miskolc";#N/A,#N/A,TRUE,"Duna";#N/A,#N/A,TRUE,"Sopron";#N/A,#N/A,TRUE,"nyir";#N/A,#N/A,TRUE,"Kaniza";#N/A,#N/A,TRUE,"Kaposvar";#N/A,#N/A,TRUE,"Szolnok";#N/A,#N/A,TRUE,"Zala";#N/A,#N/A,TRUE,"Szombathely"}</definedName>
    <definedName name="jz" hidden="1">#REF!</definedName>
    <definedName name="k" hidden="1">#REF!</definedName>
    <definedName name="K.">#REF!</definedName>
    <definedName name="K._1_3">NA()</definedName>
    <definedName name="K._12_3">NA()</definedName>
    <definedName name="K._13_3">NA()</definedName>
    <definedName name="K._14_3">NA()</definedName>
    <definedName name="K._15_3">NA()</definedName>
    <definedName name="K._16_1">NA()</definedName>
    <definedName name="K._18_1">NA()</definedName>
    <definedName name="K._19_1">NA()</definedName>
    <definedName name="K._2_3">NA()</definedName>
    <definedName name="K._3_3">NA()</definedName>
    <definedName name="K._40_3">NA()</definedName>
    <definedName name="K._41_1">NA()</definedName>
    <definedName name="k_12_3">NA()</definedName>
    <definedName name="k_13_3">NA()</definedName>
    <definedName name="k_14_3">NA()</definedName>
    <definedName name="k_15_3">NA()</definedName>
    <definedName name="k_18_1">NA()</definedName>
    <definedName name="k_19_1">NA()</definedName>
    <definedName name="k_38">NA()</definedName>
    <definedName name="K2__LOCKEDCVW__" hidden="1">"MAIN,OTHERREV,ACTUAL,USD,E.2990,ALL_JOBS,ALL_ORGS,ALL_PROD,2004.JAN,PERIODIC,;"</definedName>
    <definedName name="K2__LOCKSTATUS__" hidden="1">2</definedName>
    <definedName name="K2__MAXEXPCOLS__" hidden="1">100</definedName>
    <definedName name="K2__MAXEXPROWS__" hidden="1">1000</definedName>
    <definedName name="K2__WBEVMODE__" hidden="1">0</definedName>
    <definedName name="K2__WBREFOPTIONS__" hidden="1">134217728</definedName>
    <definedName name="K2_WBEVMODE" hidden="1">-1</definedName>
    <definedName name="K8K" hidden="1">{#N/A,#N/A,TRUE,"GLOBAL";#N/A,#N/A,TRUE,"RUSTICOS";#N/A,#N/A,TRUE,"INMUEBLES"}</definedName>
    <definedName name="kahdjkh" localSheetId="6" hidden="1">{#N/A,#N/A,FALSE,"property";#N/A,#N/A,FALSE,"tenants";#N/A,#N/A,FALSE,"capital";#N/A,#N/A,FALSE,"summary"}</definedName>
    <definedName name="kahdjkh" localSheetId="4" hidden="1">{#N/A,#N/A,FALSE,"property";#N/A,#N/A,FALSE,"tenants";#N/A,#N/A,FALSE,"capital";#N/A,#N/A,FALSE,"summary"}</definedName>
    <definedName name="kahdjkh" localSheetId="5" hidden="1">{#N/A,#N/A,FALSE,"property";#N/A,#N/A,FALSE,"tenants";#N/A,#N/A,FALSE,"capital";#N/A,#N/A,FALSE,"summary"}</definedName>
    <definedName name="kahdjkh" hidden="1">{#N/A,#N/A,FALSE,"property";#N/A,#N/A,FALSE,"tenants";#N/A,#N/A,FALSE,"capital";#N/A,#N/A,FALSE,"summary"}</definedName>
    <definedName name="karate" hidden="1">#REF!</definedName>
    <definedName name="Kasse" localSheetId="6" hidden="1">{"Kontenverteilung",#N/A,FALSE,"H A Ü"}</definedName>
    <definedName name="Kasse" localSheetId="4" hidden="1">{"Kontenverteilung",#N/A,FALSE,"H A Ü"}</definedName>
    <definedName name="Kasse" localSheetId="5" hidden="1">{"Kontenverteilung",#N/A,FALSE,"H A Ü"}</definedName>
    <definedName name="Kasse" hidden="1">{"Kontenverteilung",#N/A,FALSE,"H A Ü"}</definedName>
    <definedName name="Kdate">#REF!</definedName>
    <definedName name="KDIE">#REF!</definedName>
    <definedName name="ke" hidden="1">#REF!</definedName>
    <definedName name="Kennzahl" localSheetId="6" hidden="1">{#N/A,#N/A,FALSE,"Strategie";#N/A,#N/A,FALSE,"Zusammenfassung";#N/A,#N/A,FALSE,"Deckblatt"}</definedName>
    <definedName name="Kennzahl" localSheetId="4" hidden="1">{#N/A,#N/A,FALSE,"Strategie";#N/A,#N/A,FALSE,"Zusammenfassung";#N/A,#N/A,FALSE,"Deckblatt"}</definedName>
    <definedName name="Kennzahl" localSheetId="5" hidden="1">{#N/A,#N/A,FALSE,"Strategie";#N/A,#N/A,FALSE,"Zusammenfassung";#N/A,#N/A,FALSE,"Deckblatt"}</definedName>
    <definedName name="Kennzahl" hidden="1">{#N/A,#N/A,FALSE,"Strategie";#N/A,#N/A,FALSE,"Zusammenfassung";#N/A,#N/A,FALSE,"Deckblatt"}</definedName>
    <definedName name="KH"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H"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H"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H"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hkfuykiy" hidden="1">{"résultats",#N/A,FALSE,"résultats SFS";"indicateurs",#N/A,FALSE,"résultats SFS";"commentaires",#N/A,FALSE,"commentaires SFS";"graphiques",#N/A,FALSE,"graphiques SFS"}</definedName>
    <definedName name="KILJKO"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osks__shortterms__etc.">#REF!</definedName>
    <definedName name="KJ"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J"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J"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J"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jg" hidden="1">{#N/A,#N/A,TRUE,"Pcm Budget 2002  Huf";#N/A,#N/A,TRUE,"Csepel";#N/A,#N/A,TRUE,"Gyor";#N/A,#N/A,TRUE,"Debrecen";#N/A,#N/A,TRUE,"Alba";#N/A,#N/A,TRUE,"Pecs";#N/A,#N/A,TRUE,"Szeged";#N/A,#N/A,TRUE,"Miskolc";#N/A,#N/A,TRUE,"Duna";#N/A,#N/A,TRUE,"Sopron";#N/A,#N/A,TRUE,"nyir";#N/A,#N/A,TRUE,"Kaniza";#N/A,#N/A,TRUE,"Kaposvar";#N/A,#N/A,TRUE,"Szolnok";#N/A,#N/A,TRUE,"Zala";#N/A,#N/A,TRUE,"Szombathely"}</definedName>
    <definedName name="KJH"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JH"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JH"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JH"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jhkljh" hidden="1">#REF!</definedName>
    <definedName name="kji">OFFSET(#REF!,0,0,COUNTA(OFFSET(#REF!,0,0,5000,1)),1)</definedName>
    <definedName name="kk"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 hidden="1">{#N/A,#N/A,TRUE,"Pcm Budget 2002  Huf";#N/A,#N/A,TRUE,"Csepel";#N/A,#N/A,TRUE,"Gyor";#N/A,#N/A,TRUE,"Debrecen";#N/A,#N/A,TRUE,"Alba";#N/A,#N/A,TRUE,"Pecs";#N/A,#N/A,TRUE,"Szeged";#N/A,#N/A,TRUE,"Miskolc";#N/A,#N/A,TRUE,"Duna";#N/A,#N/A,TRUE,"Sopron";#N/A,#N/A,TRUE,"nyir";#N/A,#N/A,TRUE,"Kaniza";#N/A,#N/A,TRUE,"Kaposvar";#N/A,#N/A,TRUE,"Szolnok";#N/A,#N/A,TRUE,"Zala";#N/A,#N/A,TRUE,"Szombathely"}</definedName>
    <definedName name="KKK_2" hidden="1">{#N/A,#N/A,TRUE,"Pcm Budget 2002  Huf";#N/A,#N/A,TRUE,"Csepel";#N/A,#N/A,TRUE,"Gyor";#N/A,#N/A,TRUE,"Debrecen";#N/A,#N/A,TRUE,"Alba";#N/A,#N/A,TRUE,"Pecs";#N/A,#N/A,TRUE,"Szeged";#N/A,#N/A,TRUE,"Miskolc";#N/A,#N/A,TRUE,"Duna";#N/A,#N/A,TRUE,"Sopron";#N/A,#N/A,TRUE,"nyir";#N/A,#N/A,TRUE,"Kaniza";#N/A,#N/A,TRUE,"Kaposvar";#N/A,#N/A,TRUE,"Szolnok";#N/A,#N/A,TRUE,"Zala";#N/A,#N/A,TRUE,"Szombathely"}</definedName>
    <definedName name="KKK_3" hidden="1">{#N/A,#N/A,TRUE,"Pcm Budget 2002  Huf";#N/A,#N/A,TRUE,"Csepel";#N/A,#N/A,TRUE,"Gyor";#N/A,#N/A,TRUE,"Debrecen";#N/A,#N/A,TRUE,"Alba";#N/A,#N/A,TRUE,"Pecs";#N/A,#N/A,TRUE,"Szeged";#N/A,#N/A,TRUE,"Miskolc";#N/A,#N/A,TRUE,"Duna";#N/A,#N/A,TRUE,"Sopron";#N/A,#N/A,TRUE,"nyir";#N/A,#N/A,TRUE,"Kaniza";#N/A,#N/A,TRUE,"Kaposvar";#N/A,#N/A,TRUE,"Szolnok";#N/A,#N/A,TRUE,"Zala";#N/A,#N/A,TRUE,"Szombathely"}</definedName>
    <definedName name="KKK_4" hidden="1">{#N/A,#N/A,TRUE,"Pcm Budget 2002  Huf";#N/A,#N/A,TRUE,"Csepel";#N/A,#N/A,TRUE,"Gyor";#N/A,#N/A,TRUE,"Debrecen";#N/A,#N/A,TRUE,"Alba";#N/A,#N/A,TRUE,"Pecs";#N/A,#N/A,TRUE,"Szeged";#N/A,#N/A,TRUE,"Miskolc";#N/A,#N/A,TRUE,"Duna";#N/A,#N/A,TRUE,"Sopron";#N/A,#N/A,TRUE,"nyir";#N/A,#N/A,TRUE,"Kaniza";#N/A,#N/A,TRUE,"Kaposvar";#N/A,#N/A,TRUE,"Szolnok";#N/A,#N/A,TRUE,"Zala";#N/A,#N/A,TRUE,"Szombathely"}</definedName>
    <definedName name="KKK_5" hidden="1">{#N/A,#N/A,TRUE,"Pcm Budget 2002  Huf";#N/A,#N/A,TRUE,"Csepel";#N/A,#N/A,TRUE,"Gyor";#N/A,#N/A,TRUE,"Debrecen";#N/A,#N/A,TRUE,"Alba";#N/A,#N/A,TRUE,"Pecs";#N/A,#N/A,TRUE,"Szeged";#N/A,#N/A,TRUE,"Miskolc";#N/A,#N/A,TRUE,"Duna";#N/A,#N/A,TRUE,"Sopron";#N/A,#N/A,TRUE,"nyir";#N/A,#N/A,TRUE,"Kaniza";#N/A,#N/A,TRUE,"Kaposvar";#N/A,#N/A,TRUE,"Szolnok";#N/A,#N/A,TRUE,"Zala";#N/A,#N/A,TRUE,"Szombathely"}</definedName>
    <definedName name="kkkk" hidden="1">#REF!</definedName>
    <definedName name="kkkkkkk" hidden="1">{#N/A,#N/A,FALSE,"SIM95"}</definedName>
    <definedName name="kkkkkkkkk" localSheetId="6" hidden="1">{#N/A,#N/A,FALSE,"P&amp;L";#N/A,#N/A,FALSE,"Var_Fixed_cost"}</definedName>
    <definedName name="kkkkkkkkk" localSheetId="4" hidden="1">{#N/A,#N/A,FALSE,"P&amp;L";#N/A,#N/A,FALSE,"Var_Fixed_cost"}</definedName>
    <definedName name="kkkkkkkkk" localSheetId="5" hidden="1">{#N/A,#N/A,FALSE,"P&amp;L";#N/A,#N/A,FALSE,"Var_Fixed_cost"}</definedName>
    <definedName name="kkkkkkkkk" hidden="1">{#N/A,#N/A,FALSE,"P&amp;L";#N/A,#N/A,FALSE,"Var_Fixed_cost"}</definedName>
    <definedName name="kkkkkkkkkkkkkkkk" localSheetId="6" hidden="1">{#N/A,#N/A,FALSE,"property";#N/A,#N/A,FALSE,"tenants";#N/A,#N/A,FALSE,"capital";#N/A,#N/A,FALSE,"summary"}</definedName>
    <definedName name="kkkkkkkkkkkkkkkk" localSheetId="4" hidden="1">{#N/A,#N/A,FALSE,"property";#N/A,#N/A,FALSE,"tenants";#N/A,#N/A,FALSE,"capital";#N/A,#N/A,FALSE,"summary"}</definedName>
    <definedName name="kkkkkkkkkkkkkkkk" localSheetId="5" hidden="1">{#N/A,#N/A,FALSE,"property";#N/A,#N/A,FALSE,"tenants";#N/A,#N/A,FALSE,"capital";#N/A,#N/A,FALSE,"summary"}</definedName>
    <definedName name="kkkkkkkkkkkkkkkk" hidden="1">{#N/A,#N/A,FALSE,"property";#N/A,#N/A,FALSE,"tenants";#N/A,#N/A,FALSE,"capital";#N/A,#N/A,FALSE,"summary"}</definedName>
    <definedName name="kklleinene" hidden="1">{"Tages_D",#N/A,FALSE,"Tagesbericht";"Tages_PL",#N/A,FALSE,"Tagesbericht"}</definedName>
    <definedName name="kl" localSheetId="6" hidden="1">{#N/A,#N/A,TRUE,"F-1";#N/A,#N/A,TRUE,"F-2"}</definedName>
    <definedName name="kl" localSheetId="4" hidden="1">{#N/A,#N/A,TRUE,"F-1";#N/A,#N/A,TRUE,"F-2"}</definedName>
    <definedName name="kl" localSheetId="5" hidden="1">{#N/A,#N/A,TRUE,"F-1";#N/A,#N/A,TRUE,"F-2"}</definedName>
    <definedName name="kl" hidden="1">{#N/A,#N/A,TRUE,"F-1";#N/A,#N/A,TRUE,"F-2"}</definedName>
    <definedName name="kl_1" localSheetId="6" hidden="1">{#N/A,#N/A,TRUE,"F-1";#N/A,#N/A,TRUE,"F-2"}</definedName>
    <definedName name="kl_1" localSheetId="4" hidden="1">{#N/A,#N/A,TRUE,"F-1";#N/A,#N/A,TRUE,"F-2"}</definedName>
    <definedName name="kl_1" localSheetId="5" hidden="1">{#N/A,#N/A,TRUE,"F-1";#N/A,#N/A,TRUE,"F-2"}</definedName>
    <definedName name="kl_1" hidden="1">{#N/A,#N/A,TRUE,"F-1";#N/A,#N/A,TRUE,"F-2"}</definedName>
    <definedName name="kl_1_1" localSheetId="6" hidden="1">{#N/A,#N/A,TRUE,"F-1";#N/A,#N/A,TRUE,"F-2"}</definedName>
    <definedName name="kl_1_1" localSheetId="4" hidden="1">{#N/A,#N/A,TRUE,"F-1";#N/A,#N/A,TRUE,"F-2"}</definedName>
    <definedName name="kl_1_1" localSheetId="5" hidden="1">{#N/A,#N/A,TRUE,"F-1";#N/A,#N/A,TRUE,"F-2"}</definedName>
    <definedName name="kl_1_1" hidden="1">{#N/A,#N/A,TRUE,"F-1";#N/A,#N/A,TRUE,"F-2"}</definedName>
    <definedName name="kl_2" localSheetId="6" hidden="1">{#N/A,#N/A,TRUE,"F-1";#N/A,#N/A,TRUE,"F-2"}</definedName>
    <definedName name="kl_2" localSheetId="4" hidden="1">{#N/A,#N/A,TRUE,"F-1";#N/A,#N/A,TRUE,"F-2"}</definedName>
    <definedName name="kl_2" localSheetId="5" hidden="1">{#N/A,#N/A,TRUE,"F-1";#N/A,#N/A,TRUE,"F-2"}</definedName>
    <definedName name="kl_2" hidden="1">{#N/A,#N/A,TRUE,"F-1";#N/A,#N/A,TRUE,"F-2"}</definedName>
    <definedName name="klein1" hidden="1">{"weichwaren",#N/A,FALSE,"Liste 1";"hartwaren",#N/A,FALSE,"Liste 1";"food",#N/A,FALSE,"Liste 1";"fleisch",#N/A,FALSE,"Liste 1"}</definedName>
    <definedName name="kleine" hidden="1">{"TAG1AGMS",#N/A,FALSE,"TAG 1A"}</definedName>
    <definedName name="kljflksjk" hidden="1">{#N/A,#N/A,FALSE,"SIM95"}</definedName>
    <definedName name="klkjöl" hidden="1">#REF!</definedName>
    <definedName name="klll" hidden="1">#REF!</definedName>
    <definedName name="ko" hidden="1">{#N/A,#N/A,FALSE,"Hip.Bas";#N/A,#N/A,FALSE,"ventas";#N/A,#N/A,FALSE,"ingre-Año";#N/A,#N/A,FALSE,"ventas-Año";#N/A,#N/A,FALSE,"Costepro";#N/A,#N/A,FALSE,"inversion";#N/A,#N/A,FALSE,"personal";#N/A,#N/A,FALSE,"Gastos-V";#N/A,#N/A,FALSE,"Circulante";#N/A,#N/A,FALSE,"CONSOLI";#N/A,#N/A,FALSE,"Es-Fin";#N/A,#N/A,FALSE,"Margen-P"}</definedName>
    <definedName name="ko_2" hidden="1">{#N/A,#N/A,FALSE,"Hip.Bas";#N/A,#N/A,FALSE,"ventas";#N/A,#N/A,FALSE,"ingre-Año";#N/A,#N/A,FALSE,"ventas-Año";#N/A,#N/A,FALSE,"Costepro";#N/A,#N/A,FALSE,"inversion";#N/A,#N/A,FALSE,"personal";#N/A,#N/A,FALSE,"Gastos-V";#N/A,#N/A,FALSE,"Circulante";#N/A,#N/A,FALSE,"CONSOLI";#N/A,#N/A,FALSE,"Es-Fin";#N/A,#N/A,FALSE,"Margen-P"}</definedName>
    <definedName name="ko_3" hidden="1">{#N/A,#N/A,FALSE,"Hip.Bas";#N/A,#N/A,FALSE,"ventas";#N/A,#N/A,FALSE,"ingre-Año";#N/A,#N/A,FALSE,"ventas-Año";#N/A,#N/A,FALSE,"Costepro";#N/A,#N/A,FALSE,"inversion";#N/A,#N/A,FALSE,"personal";#N/A,#N/A,FALSE,"Gastos-V";#N/A,#N/A,FALSE,"Circulante";#N/A,#N/A,FALSE,"CONSOLI";#N/A,#N/A,FALSE,"Es-Fin";#N/A,#N/A,FALSE,"Margen-P"}</definedName>
    <definedName name="ko_4" hidden="1">{#N/A,#N/A,FALSE,"Hip.Bas";#N/A,#N/A,FALSE,"ventas";#N/A,#N/A,FALSE,"ingre-Año";#N/A,#N/A,FALSE,"ventas-Año";#N/A,#N/A,FALSE,"Costepro";#N/A,#N/A,FALSE,"inversion";#N/A,#N/A,FALSE,"personal";#N/A,#N/A,FALSE,"Gastos-V";#N/A,#N/A,FALSE,"Circulante";#N/A,#N/A,FALSE,"CONSOLI";#N/A,#N/A,FALSE,"Es-Fin";#N/A,#N/A,FALSE,"Margen-P"}</definedName>
    <definedName name="ko_5" hidden="1">{#N/A,#N/A,FALSE,"Hip.Bas";#N/A,#N/A,FALSE,"ventas";#N/A,#N/A,FALSE,"ingre-Año";#N/A,#N/A,FALSE,"ventas-Año";#N/A,#N/A,FALSE,"Costepro";#N/A,#N/A,FALSE,"inversion";#N/A,#N/A,FALSE,"personal";#N/A,#N/A,FALSE,"Gastos-V";#N/A,#N/A,FALSE,"Circulante";#N/A,#N/A,FALSE,"CONSOLI";#N/A,#N/A,FALSE,"Es-Fin";#N/A,#N/A,FALSE,"Margen-P"}</definedName>
    <definedName name="koers_av_uah">1</definedName>
    <definedName name="koers_bfr">40.3399</definedName>
    <definedName name="koers_cts">10.99206</definedName>
    <definedName name="koers_dem">1.95583</definedName>
    <definedName name="koers_dkr">7.4433</definedName>
    <definedName name="koers_esb">166.386</definedName>
    <definedName name="koers_eur">1</definedName>
    <definedName name="koers_eur_nlg">2.20371</definedName>
    <definedName name="koers_fim">5.94573</definedName>
    <definedName name="koers_frf">6.55957</definedName>
    <definedName name="koers_gbp">0.6217</definedName>
    <definedName name="koers_itl">1936.27</definedName>
    <definedName name="koers_nlg">2.20371</definedName>
    <definedName name="koers_osh">13.7603</definedName>
    <definedName name="koers_pte">200.482</definedName>
    <definedName name="koers_sfr">1.6059</definedName>
    <definedName name="koers_uah">1</definedName>
    <definedName name="koers_usd">1.0046</definedName>
    <definedName name="Kondygnacja">#REF!</definedName>
    <definedName name="kontrola">#REF!</definedName>
    <definedName name="ks" localSheetId="6" hidden="1">{#N/A,#N/A,FALSE,"Aging Summary";#N/A,#N/A,FALSE,"Ratio Analysis";#N/A,#N/A,FALSE,"Test 120 Day Accts";#N/A,#N/A,FALSE,"Tickmarks"}</definedName>
    <definedName name="ks" localSheetId="4" hidden="1">{#N/A,#N/A,FALSE,"Aging Summary";#N/A,#N/A,FALSE,"Ratio Analysis";#N/A,#N/A,FALSE,"Test 120 Day Accts";#N/A,#N/A,FALSE,"Tickmarks"}</definedName>
    <definedName name="ks" localSheetId="5" hidden="1">{#N/A,#N/A,FALSE,"Aging Summary";#N/A,#N/A,FALSE,"Ratio Analysis";#N/A,#N/A,FALSE,"Test 120 Day Accts";#N/A,#N/A,FALSE,"Tickmarks"}</definedName>
    <definedName name="ks" hidden="1">{#N/A,#N/A,FALSE,"Aging Summary";#N/A,#N/A,FALSE,"Ratio Analysis";#N/A,#N/A,FALSE,"Test 120 Day Accts";#N/A,#N/A,FALSE,"Tickmarks"}</definedName>
    <definedName name="KST">#REF!</definedName>
    <definedName name="kufgkiloum"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unde">#REF!</definedName>
    <definedName name="Kunden">#REF!</definedName>
    <definedName name="Kurs">#REF!</definedName>
    <definedName name="kurs_20">#REF!</definedName>
    <definedName name="kurs_23">#REF!</definedName>
    <definedName name="kurs_26">#REF!</definedName>
    <definedName name="kurs_3">#REF!</definedName>
    <definedName name="kurs_7">#REF!</definedName>
    <definedName name="kurs_8">#REF!</definedName>
    <definedName name="kurs_euro">#REF!</definedName>
    <definedName name="kurs_euro_1">#REF!</definedName>
    <definedName name="kurs_euro_26">#REF!</definedName>
    <definedName name="KursEuro">#REF!</definedName>
    <definedName name="KursEuro_20">#REF!</definedName>
    <definedName name="KursEuro_23">#REF!</definedName>
    <definedName name="KursEuro_26">#REF!</definedName>
    <definedName name="KursEuro_3">#REF!</definedName>
    <definedName name="KursEuro_6">#REF!</definedName>
    <definedName name="KursEuro_7">#REF!</definedName>
    <definedName name="KursEuro_8">#REF!</definedName>
    <definedName name="KursEuro1">#REF!</definedName>
    <definedName name="KursEuro1_20">#REF!</definedName>
    <definedName name="KursEuro1_23">#REF!</definedName>
    <definedName name="KursEuro1_26">#REF!</definedName>
    <definedName name="KursEuro1_3">#REF!</definedName>
    <definedName name="KursEuro1_6">#REF!</definedName>
    <definedName name="KursEuro1_7">#REF!</definedName>
    <definedName name="KursEuro1_8">#REF!</definedName>
    <definedName name="KursEuro2">#REF!</definedName>
    <definedName name="KursEuro2_23">#REF!</definedName>
    <definedName name="KursEuro2_26">#REF!</definedName>
    <definedName name="KursEuro2_3">#REF!</definedName>
    <definedName name="KursEuro2_6">#REF!</definedName>
    <definedName name="KursEuro2_7">#REF!</definedName>
    <definedName name="KursEuro2_8">#REF!</definedName>
    <definedName name="kurseuro3">#REF!</definedName>
    <definedName name="kurseuro3_23">#REF!</definedName>
    <definedName name="kurseuro3_26">#REF!</definedName>
    <definedName name="kurseuro3_3">#REF!</definedName>
    <definedName name="kurseuro3_6">#REF!</definedName>
    <definedName name="kurseuro3_7">#REF!</definedName>
    <definedName name="kurseuro3_8">#REF!</definedName>
    <definedName name="kurseuroo">#REF!</definedName>
    <definedName name="kurseuroo_23">#REF!</definedName>
    <definedName name="kurseuroo_26">#REF!</definedName>
    <definedName name="kurseuroo_3">#REF!</definedName>
    <definedName name="kurseuroo_6">#REF!</definedName>
    <definedName name="kurseuroo_7">#REF!</definedName>
    <definedName name="kurseuroo_8">#REF!</definedName>
    <definedName name="kurss">#REF!</definedName>
    <definedName name="kurss_23">#REF!</definedName>
    <definedName name="kurss_26">#REF!</definedName>
    <definedName name="kurss_3">#REF!</definedName>
    <definedName name="kurss_6">#REF!</definedName>
    <definedName name="kurss_7">#REF!</definedName>
    <definedName name="kurss_8">#REF!</definedName>
    <definedName name="kvartal">#REF!</definedName>
    <definedName name="Kwartal">#REF!</definedName>
    <definedName name="kyd.Dim.01." hidden="1">"Count up"</definedName>
    <definedName name="kyd.ElementList.01." hidden="1">"x"</definedName>
    <definedName name="kyd.ElementType.01." hidden="1">3</definedName>
    <definedName name="kyd.ItemType.01." hidden="1">3</definedName>
    <definedName name="kyd.MacroAtEnd." hidden="1">""</definedName>
    <definedName name="kyd.MacroEachCycle." hidden="1">""</definedName>
    <definedName name="kyd.MacroEndOfEachCycle." hidden="1">""</definedName>
    <definedName name="kyd.MemoSortHide." hidden="1">FALSE</definedName>
    <definedName name="kyd.NumLevels.01." hidden="1">0</definedName>
    <definedName name="kyd.PanicStop." hidden="1">TRUE</definedName>
    <definedName name="kyd.ParentName.01." hidden="1">""</definedName>
    <definedName name="kyd.PreScreenData." hidden="1">FALSE</definedName>
    <definedName name="kyd.PrintMemo." hidden="1">FALSE</definedName>
    <definedName name="kyd.PrintParent.01." hidden="1">FALSE</definedName>
    <definedName name="kyd.PrintStdWhen." hidden="1">1</definedName>
    <definedName name="kyd.SaveAsFile." hidden="1">FALSE</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 hidden="1">#REF!</definedName>
    <definedName name="L.">#REF!</definedName>
    <definedName name="L._1_3">NA()</definedName>
    <definedName name="L._12_3">NA()</definedName>
    <definedName name="L._13_3">NA()</definedName>
    <definedName name="L._14_3">NA()</definedName>
    <definedName name="L._15_3">NA()</definedName>
    <definedName name="L._16_1">NA()</definedName>
    <definedName name="L._18_1">NA()</definedName>
    <definedName name="L._19_1">NA()</definedName>
    <definedName name="L._2_3">NA()</definedName>
    <definedName name="L._3_3">NA()</definedName>
    <definedName name="L._40_3">NA()</definedName>
    <definedName name="L._41_1">NA()</definedName>
    <definedName name="L_Adjust" hidden="1">#REF!</definedName>
    <definedName name="L_AJE_Tot" hidden="1">#REF!</definedName>
    <definedName name="L_CY_Beg" hidden="1">#REF!</definedName>
    <definedName name="L_CY_End" hidden="1">#REF!</definedName>
    <definedName name="L_PY_End" hidden="1">#REF!</definedName>
    <definedName name="L_RJE_Tot" hidden="1">#REF!</definedName>
    <definedName name="L0L" hidden="1">{#N/A,#N/A,TRUE,"GLOBAL";#N/A,#N/A,TRUE,"RUSTICOS";#N/A,#N/A,TRUE,"INMUEBLES"}</definedName>
    <definedName name="LA">OFFSET(#REF!,,,#REF!,)</definedName>
    <definedName name="LAnb">OFFSET(#REF!,,,#REF!,)</definedName>
    <definedName name="LANCAMENTO3" hidden="1">#N/A</definedName>
    <definedName name="Land_Tax">#REF!</definedName>
    <definedName name="Landlord">#REF!</definedName>
    <definedName name="LAST_EBIT_MARGIN" hidden="1">"LAST_EBIT_MARGIN"</definedName>
    <definedName name="LAST_EBITDA_MARGIN" hidden="1">"LAST_EBITDA_MARGIN"</definedName>
    <definedName name="LAST_GROSS_MARGIN" hidden="1">"LAST_GROSS_MARGIN"</definedName>
    <definedName name="Last_month_exchange_rate">#REF!</definedName>
    <definedName name="LAST_NET_INC_MARGIN" hidden="1">"LAST_NET_INC_MARGIN"</definedName>
    <definedName name="Last_Row" localSheetId="12" hidden="1">IF(Values_Entered,Header_Row+#REF!,Header_Row)</definedName>
    <definedName name="Last_Row" localSheetId="26" hidden="1">IF(Values_Entered,Header_Row+#REF!,Header_Row)</definedName>
    <definedName name="Last_Row" localSheetId="6" hidden="1">IF(Values_Entered,Header_Row+#REF!,Header_Row)</definedName>
    <definedName name="Last_Row" localSheetId="4" hidden="1">IF(Values_Entered,Header_Row+#REF!,Header_Row)</definedName>
    <definedName name="Last_Row" localSheetId="28" hidden="1">IF(Values_Entered,Header_Row+#REF!,Header_Row)</definedName>
    <definedName name="Last_Row" localSheetId="24" hidden="1">IF(Values_Entered,Header_Row+#REF!,Header_Row)</definedName>
    <definedName name="Last_Row" localSheetId="16" hidden="1">IF(Values_Entered,Header_Row+#REF!,Header_Row)</definedName>
    <definedName name="Last_Row" localSheetId="29" hidden="1">IF(Values_Entered,Header_Row+#REF!,Header_Row)</definedName>
    <definedName name="Last_Row" localSheetId="5" hidden="1">IF(Values_Entered,Header_Row+#REF!,Header_Row)</definedName>
    <definedName name="Last_Row" localSheetId="27" hidden="1">IF(Values_Entered,Header_Row+#REF!,Header_Row)</definedName>
    <definedName name="Last_Row" localSheetId="19" hidden="1">IF(Values_Entered,Header_Row+#REF!,Header_Row)</definedName>
    <definedName name="Last_Row" localSheetId="25" hidden="1">IF(Values_Entered,Header_Row+#REF!,Header_Row)</definedName>
    <definedName name="Last_Row" localSheetId="14" hidden="1">IF(Values_Entered,Header_Row+#REF!,Header_Row)</definedName>
    <definedName name="Last_Row" hidden="1">IF(Values_Entered,Header_Row+#REF!,Header_Row)</definedName>
    <definedName name="LASTSALEPRICE" hidden="1">"LASTSALEPRICE"</definedName>
    <definedName name="Latest_Valutation">#REF!</definedName>
    <definedName name="LATESTK" hidden="1">1000</definedName>
    <definedName name="LATESTKNONPRESS" hidden="1">50</definedName>
    <definedName name="LATESTQ" hidden="1">500</definedName>
    <definedName name="LATESTQNONPRESS" hidden="1">100</definedName>
    <definedName name="lb">#REF!</definedName>
    <definedName name="lb_1">#REF!</definedName>
    <definedName name="lCategories">#REF!</definedName>
    <definedName name="lCatGroups">#REF!</definedName>
    <definedName name="LCFA1">#REF!</definedName>
    <definedName name="LCFA1_1_3">NA()</definedName>
    <definedName name="LCFA1_25_3">NA()</definedName>
    <definedName name="LCFA1_26_1">NA()</definedName>
    <definedName name="LCFA1_27_1">NA()</definedName>
    <definedName name="LCFA1_28_1">NA()</definedName>
    <definedName name="LCFA1_29_1">NA()</definedName>
    <definedName name="LCFA1_30_1">NA()</definedName>
    <definedName name="LCFA1_31_1">NA()</definedName>
    <definedName name="LCFA1_32_1">NA()</definedName>
    <definedName name="LCFA1_33_1">NA()</definedName>
    <definedName name="LCFA1_34_1">NA()</definedName>
    <definedName name="LCFA1_35_1">NA()</definedName>
    <definedName name="LCFA1_36_1">NA()</definedName>
    <definedName name="LCFA1_37_1">NA()</definedName>
    <definedName name="LCFA1_38_1">NA()</definedName>
    <definedName name="LCFA1_4_3">NA()</definedName>
    <definedName name="LCFA1_40_3">NA()</definedName>
    <definedName name="LCFA1_5_1">NA()</definedName>
    <definedName name="LCFA10">#REF!</definedName>
    <definedName name="LCFA10_1_3">NA()</definedName>
    <definedName name="LCFA10_25_3">NA()</definedName>
    <definedName name="LCFA10_26_1">NA()</definedName>
    <definedName name="LCFA10_27_1">NA()</definedName>
    <definedName name="LCFA10_28_1">NA()</definedName>
    <definedName name="LCFA10_29_1">NA()</definedName>
    <definedName name="LCFA10_30_1">NA()</definedName>
    <definedName name="LCFA10_31_1">NA()</definedName>
    <definedName name="LCFA10_32_1">NA()</definedName>
    <definedName name="LCFA10_33_1">NA()</definedName>
    <definedName name="LCFA10_34_1">NA()</definedName>
    <definedName name="LCFA10_35_1">NA()</definedName>
    <definedName name="LCFA10_36_1">NA()</definedName>
    <definedName name="LCFA10_37_1">NA()</definedName>
    <definedName name="LCFA10_38_1">NA()</definedName>
    <definedName name="LCFA10_4_3">NA()</definedName>
    <definedName name="LCFA10_40_3">NA()</definedName>
    <definedName name="LCFA10_5_1">NA()</definedName>
    <definedName name="LCFA11">#REF!</definedName>
    <definedName name="LCFA11_1_3">NA()</definedName>
    <definedName name="LCFA11_25_3">NA()</definedName>
    <definedName name="LCFA11_26_1">NA()</definedName>
    <definedName name="LCFA11_27_1">NA()</definedName>
    <definedName name="LCFA11_28_1">NA()</definedName>
    <definedName name="LCFA11_29_1">NA()</definedName>
    <definedName name="LCFA11_30_1">NA()</definedName>
    <definedName name="LCFA11_31_1">NA()</definedName>
    <definedName name="LCFA11_32_1">NA()</definedName>
    <definedName name="LCFA11_33_1">NA()</definedName>
    <definedName name="LCFA11_34_1">NA()</definedName>
    <definedName name="LCFA11_35_1">NA()</definedName>
    <definedName name="LCFA11_36_1">NA()</definedName>
    <definedName name="LCFA11_37_1">NA()</definedName>
    <definedName name="LCFA11_38_1">NA()</definedName>
    <definedName name="LCFA11_4_3">NA()</definedName>
    <definedName name="LCFA11_40_3">NA()</definedName>
    <definedName name="LCFA11_5_1">NA()</definedName>
    <definedName name="LCFA15">#REF!</definedName>
    <definedName name="LCFA15_1_3">NA()</definedName>
    <definedName name="LCFA15_25_3">NA()</definedName>
    <definedName name="LCFA15_26_1">NA()</definedName>
    <definedName name="LCFA15_27_1">NA()</definedName>
    <definedName name="LCFA15_28_1">NA()</definedName>
    <definedName name="LCFA15_29_1">NA()</definedName>
    <definedName name="LCFA15_30_1">NA()</definedName>
    <definedName name="LCFA15_31_1">NA()</definedName>
    <definedName name="LCFA15_32_1">NA()</definedName>
    <definedName name="LCFA15_33_1">NA()</definedName>
    <definedName name="LCFA15_34_1">NA()</definedName>
    <definedName name="LCFA15_35_1">NA()</definedName>
    <definedName name="LCFA15_36_1">NA()</definedName>
    <definedName name="LCFA15_37_1">NA()</definedName>
    <definedName name="LCFA15_38_1">NA()</definedName>
    <definedName name="LCFA15_4_3">NA()</definedName>
    <definedName name="LCFA15_40_3">NA()</definedName>
    <definedName name="LCFA15_5_1">NA()</definedName>
    <definedName name="LCFA16">#REF!</definedName>
    <definedName name="LCFA16_1_3">NA()</definedName>
    <definedName name="LCFA16_25_3">NA()</definedName>
    <definedName name="LCFA16_26_1">NA()</definedName>
    <definedName name="LCFA16_27_1">NA()</definedName>
    <definedName name="LCFA16_28_1">NA()</definedName>
    <definedName name="LCFA16_29_1">NA()</definedName>
    <definedName name="LCFA16_30_1">NA()</definedName>
    <definedName name="LCFA16_31_1">NA()</definedName>
    <definedName name="LCFA16_32_1">NA()</definedName>
    <definedName name="LCFA16_33_1">NA()</definedName>
    <definedName name="LCFA16_34_1">NA()</definedName>
    <definedName name="LCFA16_35_1">NA()</definedName>
    <definedName name="LCFA16_36_1">NA()</definedName>
    <definedName name="LCFA16_37_1">NA()</definedName>
    <definedName name="LCFA16_38_1">NA()</definedName>
    <definedName name="LCFA16_4_3">NA()</definedName>
    <definedName name="LCFA16_40_3">NA()</definedName>
    <definedName name="LCFA16_5_1">NA()</definedName>
    <definedName name="LCFA17">#REF!</definedName>
    <definedName name="LCFA17_1_3">NA()</definedName>
    <definedName name="LCFA17_25_3">NA()</definedName>
    <definedName name="LCFA17_26_1">NA()</definedName>
    <definedName name="LCFA17_27_1">NA()</definedName>
    <definedName name="LCFA17_28_1">NA()</definedName>
    <definedName name="LCFA17_29_1">NA()</definedName>
    <definedName name="LCFA17_30_1">NA()</definedName>
    <definedName name="LCFA17_31_1">NA()</definedName>
    <definedName name="LCFA17_32_1">NA()</definedName>
    <definedName name="LCFA17_33_1">NA()</definedName>
    <definedName name="LCFA17_34_1">NA()</definedName>
    <definedName name="LCFA17_35_1">NA()</definedName>
    <definedName name="LCFA17_36_1">NA()</definedName>
    <definedName name="LCFA17_37_1">NA()</definedName>
    <definedName name="LCFA17_38_1">NA()</definedName>
    <definedName name="LCFA17_4_3">NA()</definedName>
    <definedName name="LCFA17_40_3">NA()</definedName>
    <definedName name="LCFA17_5_1">NA()</definedName>
    <definedName name="LCFA2">#REF!</definedName>
    <definedName name="LCFA2_1_3">NA()</definedName>
    <definedName name="LCFA2_25_3">NA()</definedName>
    <definedName name="LCFA2_26_1">NA()</definedName>
    <definedName name="LCFA2_27_1">NA()</definedName>
    <definedName name="LCFA2_28_1">NA()</definedName>
    <definedName name="LCFA2_29_1">NA()</definedName>
    <definedName name="LCFA2_30_1">NA()</definedName>
    <definedName name="LCFA2_31_1">NA()</definedName>
    <definedName name="LCFA2_32_1">NA()</definedName>
    <definedName name="LCFA2_33_1">NA()</definedName>
    <definedName name="LCFA2_34_1">NA()</definedName>
    <definedName name="LCFA2_35_1">NA()</definedName>
    <definedName name="LCFA2_36_1">NA()</definedName>
    <definedName name="LCFA2_37_1">NA()</definedName>
    <definedName name="LCFA2_38_1">NA()</definedName>
    <definedName name="LCFA2_4_3">NA()</definedName>
    <definedName name="LCFA2_40_3">NA()</definedName>
    <definedName name="LCFA2_5_1">NA()</definedName>
    <definedName name="LCFA3">#REF!</definedName>
    <definedName name="LCFA3_1_3">NA()</definedName>
    <definedName name="LCFA3_25_3">NA()</definedName>
    <definedName name="LCFA3_26_1">NA()</definedName>
    <definedName name="LCFA3_27_1">NA()</definedName>
    <definedName name="LCFA3_28_1">NA()</definedName>
    <definedName name="LCFA3_29_1">NA()</definedName>
    <definedName name="LCFA3_30_1">NA()</definedName>
    <definedName name="LCFA3_31_1">NA()</definedName>
    <definedName name="LCFA3_32_1">NA()</definedName>
    <definedName name="LCFA3_33_1">NA()</definedName>
    <definedName name="LCFA3_34_1">NA()</definedName>
    <definedName name="LCFA3_35_1">NA()</definedName>
    <definedName name="LCFA3_36_1">NA()</definedName>
    <definedName name="LCFA3_37_1">NA()</definedName>
    <definedName name="LCFA3_38_1">NA()</definedName>
    <definedName name="LCFA3_4_3">NA()</definedName>
    <definedName name="LCFA3_40_3">NA()</definedName>
    <definedName name="LCFA3_5_1">NA()</definedName>
    <definedName name="LCFA4">#REF!</definedName>
    <definedName name="LCFA4_1_3">NA()</definedName>
    <definedName name="LCFA4_25_3">NA()</definedName>
    <definedName name="LCFA4_26_1">NA()</definedName>
    <definedName name="LCFA4_27_1">NA()</definedName>
    <definedName name="LCFA4_28_1">NA()</definedName>
    <definedName name="LCFA4_29_1">NA()</definedName>
    <definedName name="LCFA4_30_1">NA()</definedName>
    <definedName name="LCFA4_31_1">NA()</definedName>
    <definedName name="LCFA4_32_1">NA()</definedName>
    <definedName name="LCFA4_33_1">NA()</definedName>
    <definedName name="LCFA4_34_1">NA()</definedName>
    <definedName name="LCFA4_35_1">NA()</definedName>
    <definedName name="LCFA4_36_1">NA()</definedName>
    <definedName name="LCFA4_37_1">NA()</definedName>
    <definedName name="LCFA4_38_1">NA()</definedName>
    <definedName name="LCFA4_4_3">NA()</definedName>
    <definedName name="LCFA4_40_3">NA()</definedName>
    <definedName name="LCFA4_5_1">NA()</definedName>
    <definedName name="LCFA5">#REF!</definedName>
    <definedName name="LCFA5_1_3">NA()</definedName>
    <definedName name="LCFA5_25_3">NA()</definedName>
    <definedName name="LCFA5_26_1">NA()</definedName>
    <definedName name="LCFA5_27_1">NA()</definedName>
    <definedName name="LCFA5_28_1">NA()</definedName>
    <definedName name="LCFA5_29_1">NA()</definedName>
    <definedName name="LCFA5_30_1">NA()</definedName>
    <definedName name="LCFA5_31_1">NA()</definedName>
    <definedName name="LCFA5_32_1">NA()</definedName>
    <definedName name="LCFA5_33_1">NA()</definedName>
    <definedName name="LCFA5_34_1">NA()</definedName>
    <definedName name="LCFA5_35_1">NA()</definedName>
    <definedName name="LCFA5_36_1">NA()</definedName>
    <definedName name="LCFA5_37_1">NA()</definedName>
    <definedName name="LCFA5_38_1">NA()</definedName>
    <definedName name="LCFA5_4_3">NA()</definedName>
    <definedName name="LCFA5_40_3">NA()</definedName>
    <definedName name="LCFA5_5_1">NA()</definedName>
    <definedName name="LCFA6">#REF!</definedName>
    <definedName name="LCFA6_1_3">NA()</definedName>
    <definedName name="LCFA6_25_3">NA()</definedName>
    <definedName name="LCFA6_26_1">NA()</definedName>
    <definedName name="LCFA6_27_1">NA()</definedName>
    <definedName name="LCFA6_28_1">NA()</definedName>
    <definedName name="LCFA6_29_1">NA()</definedName>
    <definedName name="LCFA6_30_1">NA()</definedName>
    <definedName name="LCFA6_31_1">NA()</definedName>
    <definedName name="LCFA6_32_1">NA()</definedName>
    <definedName name="LCFA6_33_1">NA()</definedName>
    <definedName name="LCFA6_34_1">NA()</definedName>
    <definedName name="LCFA6_35_1">NA()</definedName>
    <definedName name="LCFA6_36_1">NA()</definedName>
    <definedName name="LCFA6_37_1">NA()</definedName>
    <definedName name="LCFA6_38_1">NA()</definedName>
    <definedName name="LCFA6_4_3">NA()</definedName>
    <definedName name="LCFA6_40_3">NA()</definedName>
    <definedName name="LCFA6_5_1">NA()</definedName>
    <definedName name="LCFA7">#REF!</definedName>
    <definedName name="LCFA7_1_3">NA()</definedName>
    <definedName name="LCFA7_25_3">NA()</definedName>
    <definedName name="LCFA7_26_1">NA()</definedName>
    <definedName name="LCFA7_27_1">NA()</definedName>
    <definedName name="LCFA7_28_1">NA()</definedName>
    <definedName name="LCFA7_29_1">NA()</definedName>
    <definedName name="LCFA7_30_1">NA()</definedName>
    <definedName name="LCFA7_31_1">NA()</definedName>
    <definedName name="LCFA7_32_1">NA()</definedName>
    <definedName name="LCFA7_33_1">NA()</definedName>
    <definedName name="LCFA7_34_1">NA()</definedName>
    <definedName name="LCFA7_35_1">NA()</definedName>
    <definedName name="LCFA7_36_1">NA()</definedName>
    <definedName name="LCFA7_37_1">NA()</definedName>
    <definedName name="LCFA7_38_1">NA()</definedName>
    <definedName name="LCFA7_4_3">NA()</definedName>
    <definedName name="LCFA7_40_3">NA()</definedName>
    <definedName name="LCFA7_5_1">NA()</definedName>
    <definedName name="LCFA8">#REF!</definedName>
    <definedName name="LCFA8_1_3">NA()</definedName>
    <definedName name="LCFA8_25_3">NA()</definedName>
    <definedName name="LCFA8_26_1">NA()</definedName>
    <definedName name="LCFA8_27_1">NA()</definedName>
    <definedName name="LCFA8_28_1">NA()</definedName>
    <definedName name="LCFA8_29_1">NA()</definedName>
    <definedName name="LCFA8_30_1">NA()</definedName>
    <definedName name="LCFA8_31_1">NA()</definedName>
    <definedName name="LCFA8_32_1">NA()</definedName>
    <definedName name="LCFA8_33_1">NA()</definedName>
    <definedName name="LCFA8_34_1">NA()</definedName>
    <definedName name="LCFA8_35_1">NA()</definedName>
    <definedName name="LCFA8_36_1">NA()</definedName>
    <definedName name="LCFA8_37_1">NA()</definedName>
    <definedName name="LCFA8_38_1">NA()</definedName>
    <definedName name="LCFA8_4_3">NA()</definedName>
    <definedName name="LCFA8_40_3">NA()</definedName>
    <definedName name="LCFA8_5_1">NA()</definedName>
    <definedName name="LCFA9">#REF!</definedName>
    <definedName name="LCFA9_1_3">NA()</definedName>
    <definedName name="LCFA9_25_3">NA()</definedName>
    <definedName name="LCFA9_26_1">NA()</definedName>
    <definedName name="LCFA9_27_1">NA()</definedName>
    <definedName name="LCFA9_28_1">NA()</definedName>
    <definedName name="LCFA9_29_1">NA()</definedName>
    <definedName name="LCFA9_30_1">NA()</definedName>
    <definedName name="LCFA9_31_1">NA()</definedName>
    <definedName name="LCFA9_32_1">NA()</definedName>
    <definedName name="LCFA9_33_1">NA()</definedName>
    <definedName name="LCFA9_34_1">NA()</definedName>
    <definedName name="LCFA9_35_1">NA()</definedName>
    <definedName name="LCFA9_36_1">NA()</definedName>
    <definedName name="LCFA9_37_1">NA()</definedName>
    <definedName name="LCFA9_38_1">NA()</definedName>
    <definedName name="LCFA9_4_3">NA()</definedName>
    <definedName name="LCFA9_40_3">NA()</definedName>
    <definedName name="LCFA9_5_1">NA()</definedName>
    <definedName name="ldg_code">#REF!</definedName>
    <definedName name="Lease_of_office_space">#REF!</definedName>
    <definedName name="Leasehold" localSheetId="25" hidden="1">Kautionen -#REF!</definedName>
    <definedName name="Leasehold" localSheetId="14" hidden="1">Kautionen -#REF!</definedName>
    <definedName name="Leasehold" hidden="1">Kautionen -#REF!</definedName>
    <definedName name="LeaseKeydate">#REF!</definedName>
    <definedName name="Leases">#REF!</definedName>
    <definedName name="Leases_1_3">NA()</definedName>
    <definedName name="Leases_38">NA()</definedName>
    <definedName name="Leases_40">NA()</definedName>
    <definedName name="LeaseStatus">#REF!</definedName>
    <definedName name="LeaseStatus2019">#REF!</definedName>
    <definedName name="LeaseTenantnumber">#REF!</definedName>
    <definedName name="Leasing_fee">#REF!</definedName>
    <definedName name="leden_1_3">NA()</definedName>
    <definedName name="leden_11_3">NA()</definedName>
    <definedName name="leden_12_3">NA()</definedName>
    <definedName name="leden_13_3">NA()</definedName>
    <definedName name="leden_14_3">NA()</definedName>
    <definedName name="leden_15_3">NA()</definedName>
    <definedName name="leden_16_3">NA()</definedName>
    <definedName name="leden_18_3">NA()</definedName>
    <definedName name="leden_19_3">NA()</definedName>
    <definedName name="leden_20_3">NA()</definedName>
    <definedName name="leden_21_3">NA()</definedName>
    <definedName name="leden_22_3">NA()</definedName>
    <definedName name="leden_23_3">NA()</definedName>
    <definedName name="leden_24_3">NA()</definedName>
    <definedName name="leden_38">NA()</definedName>
    <definedName name="leden_40">NA()</definedName>
    <definedName name="leden_41_3">NA()</definedName>
    <definedName name="lEffectiveMonths">#REF!</definedName>
    <definedName name="Legal_fees__based_of_2013_closing">#REF!</definedName>
    <definedName name="leien" hidden="1">{"fleisch",#N/A,FALSE,"WG HK";"food",#N/A,FALSE,"WG HK";"hartwaren",#N/A,FALSE,"WG HK";"weichwaren",#N/A,FALSE,"WG HK"}</definedName>
    <definedName name="leistungsbereich">#REF!</definedName>
    <definedName name="leistunsbereich">#REF!</definedName>
    <definedName name="Ligne_EnTête">ROW(#REF!)</definedName>
    <definedName name="limcount" hidden="1">1</definedName>
    <definedName name="LIST_Full_Entities_Code">#REF!</definedName>
    <definedName name="List_major_referent">INDIRECT(#REF!)</definedName>
    <definedName name="LISTA">OFFSET(#REF!,0,0,299-COUNTBLANK(#REF!),1)</definedName>
    <definedName name="Liste_GJ">#REF!</definedName>
    <definedName name="LJ"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J"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J"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J"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K" hidden="1">{#N/A,#N/A,TRUE,"GLOBAL";#N/A,#N/A,TRUE,"RUSTICOS";#N/A,#N/A,TRUE,"INMUEBLES"}</definedName>
    <definedName name="LKJ"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KJ"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KJ"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KJ"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kjhbkljh" hidden="1">#REF!</definedName>
    <definedName name="lkjhgfdsa" hidden="1">#REF!</definedName>
    <definedName name="LL" localSheetId="6" hidden="1">{"Pressup",#N/A,TRUE,"Sheet1";"Resumo",#N/A,TRUE,"Cond";"Bal",#N/A,TRUE,"DR";"DR",#N/A,TRUE,"DR";"Anexos",#N/A,TRUE,"Anexo";"Tes1",#N/A,TRUE,"Proj";"Tes2",#N/A,TRUE,"Proj";"Tes3",#N/A,TRUE,"Proj";"Lojas",#N/A,TRUE,"Cond"}</definedName>
    <definedName name="LL" localSheetId="4" hidden="1">{"Pressup",#N/A,TRUE,"Sheet1";"Resumo",#N/A,TRUE,"Cond";"Bal",#N/A,TRUE,"DR";"DR",#N/A,TRUE,"DR";"Anexos",#N/A,TRUE,"Anexo";"Tes1",#N/A,TRUE,"Proj";"Tes2",#N/A,TRUE,"Proj";"Tes3",#N/A,TRUE,"Proj";"Lojas",#N/A,TRUE,"Cond"}</definedName>
    <definedName name="LL" localSheetId="5" hidden="1">{"Pressup",#N/A,TRUE,"Sheet1";"Resumo",#N/A,TRUE,"Cond";"Bal",#N/A,TRUE,"DR";"DR",#N/A,TRUE,"DR";"Anexos",#N/A,TRUE,"Anexo";"Tes1",#N/A,TRUE,"Proj";"Tes2",#N/A,TRUE,"Proj";"Tes3",#N/A,TRUE,"Proj";"Lojas",#N/A,TRUE,"Cond"}</definedName>
    <definedName name="LL" hidden="1">{"Pressup",#N/A,TRUE,"Sheet1";"Resumo",#N/A,TRUE,"Cond";"Bal",#N/A,TRUE,"DR";"DR",#N/A,TRUE,"DR";"Anexos",#N/A,TRUE,"Anexo";"Tes1",#N/A,TRUE,"Proj";"Tes2",#N/A,TRUE,"Proj";"Tes3",#N/A,TRUE,"Proj";"Lojas",#N/A,TRUE,"Cond"}</definedName>
    <definedName name="lll"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l"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l"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l"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l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l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l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l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l767ggg" hidden="1">#REF!</definedName>
    <definedName name="lllll" hidden="1">#REF!</definedName>
    <definedName name="lllllllllll" hidden="1">#REF!</definedName>
    <definedName name="lMonthNames">#REF!</definedName>
    <definedName name="LÑ" hidden="1">{#N/A,#N/A,TRUE,"GLOBAL";#N/A,#N/A,TRUE,"RUSTICOS";#N/A,#N/A,TRUE,"INMUEBLES"}</definedName>
    <definedName name="lö" hidden="1">{"fleisch",#N/A,FALSE,"WG HK";"food",#N/A,FALSE,"WG HK";"hartwaren",#N/A,FALSE,"WG HK";"weichwaren",#N/A,FALSE,"WG HK"}</definedName>
    <definedName name="Loan_Amount" hidden="1">#REF!</definedName>
    <definedName name="LOAN_LOSS" hidden="1">"LOAN_LOSS"</definedName>
    <definedName name="Loan_Start" hidden="1">#REF!</definedName>
    <definedName name="Loan_Years" hidden="1">#REF!</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go">OFFSET(#REF!,MATCH(#REF!,#REF!,0)-1,)</definedName>
    <definedName name="Logo00">"Bild 2"</definedName>
    <definedName name="Logo01">"Bild 3"</definedName>
    <definedName name="Lokalizacja">#REF!</definedName>
    <definedName name="LOL"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D">1</definedName>
    <definedName name="LOLD_Table">12</definedName>
    <definedName name="lölö" hidden="1">{"fleisch",#N/A,FALSE,"WG HK";"food",#N/A,FALSE,"WG HK";"hartwaren",#N/A,FALSE,"WG HK";"weichwaren",#N/A,FALSE,"WG HK"}</definedName>
    <definedName name="LONG_TERM_DEBT" hidden="1">"LONG_TERM_DEBT"</definedName>
    <definedName name="LONG_TERM_GROWTH" hidden="1">"LONG_TERM_GROWTH"</definedName>
    <definedName name="LONG_TERM_INV" hidden="1">"LONG_TERM_INV"</definedName>
    <definedName name="Long_term_Rent__1__indexation">#REF!</definedName>
    <definedName name="LOWPRICE" hidden="1">"LOWPRICE"</definedName>
    <definedName name="lReportMonths">#REF!</definedName>
    <definedName name="LTM_DATE" hidden="1">"LTM_DATE"</definedName>
    <definedName name="LTM_REVENUE_OVER_EMPLOYEES" hidden="1">"LTM_REVENUE_OVER_EMPLOYEES"</definedName>
    <definedName name="LTMstart">#REF!</definedName>
    <definedName name="luisa" hidden="1">{"Income Statement",#N/A,FALSE,"Input";"Balance Sheet",#N/A,FALSE,"Input";"Headcount",#N/A,FALSE,"Input";"AR and Backlog",#N/A,FALSE,"Input";"interco",#N/A,FALSE,"Interco";"restrprint",#N/A,FALSE,"Restructuring";"restrprint2",#N/A,FALSE,"Restructuring";"Supplemental",#N/A,FALSE,"Supplemental"}</definedName>
    <definedName name="m" localSheetId="6" hidden="1">{#N/A,#N/A,FALSE,"Aging Summary";#N/A,#N/A,FALSE,"Ratio Analysis";#N/A,#N/A,FALSE,"Test 120 Day Accts";#N/A,#N/A,FALSE,"Tickmarks"}</definedName>
    <definedName name="m" localSheetId="4" hidden="1">{#N/A,#N/A,FALSE,"Aging Summary";#N/A,#N/A,FALSE,"Ratio Analysis";#N/A,#N/A,FALSE,"Test 120 Day Accts";#N/A,#N/A,FALSE,"Tickmarks"}</definedName>
    <definedName name="m" localSheetId="5" hidden="1">{#N/A,#N/A,FALSE,"Aging Summary";#N/A,#N/A,FALSE,"Ratio Analysis";#N/A,#N/A,FALSE,"Test 120 Day Accts";#N/A,#N/A,FALSE,"Tickmarks"}</definedName>
    <definedName name="m" hidden="1">{#N/A,#N/A,FALSE,"Aging Summary";#N/A,#N/A,FALSE,"Ratio Analysis";#N/A,#N/A,FALSE,"Test 120 Day Accts";#N/A,#N/A,FALSE,"Tickmarks"}</definedName>
    <definedName name="M.">#REF!</definedName>
    <definedName name="M._1_3">NA()</definedName>
    <definedName name="M._12_3">NA()</definedName>
    <definedName name="M._13_3">NA()</definedName>
    <definedName name="M._14_3">NA()</definedName>
    <definedName name="M._15_3">NA()</definedName>
    <definedName name="M._16_1">NA()</definedName>
    <definedName name="M._18_1">NA()</definedName>
    <definedName name="M._19_1">NA()</definedName>
    <definedName name="M._2_3">NA()</definedName>
    <definedName name="M._3_3">NA()</definedName>
    <definedName name="M._40_3">NA()</definedName>
    <definedName name="M._41_1">NA()</definedName>
    <definedName name="m_1_3">NA()</definedName>
    <definedName name="m_12_3">NA()</definedName>
    <definedName name="m_13_3">NA()</definedName>
    <definedName name="m_14_3">NA()</definedName>
    <definedName name="m_15_3">NA()</definedName>
    <definedName name="m_18_1">NA()</definedName>
    <definedName name="m_19_1">NA()</definedName>
    <definedName name="m_2" hidden="1">{#N/A,#N/A,TRUE,"Pcm Budget 2002  Huf";#N/A,#N/A,TRUE,"Csepel";#N/A,#N/A,TRUE,"Gyor";#N/A,#N/A,TRUE,"Debrecen";#N/A,#N/A,TRUE,"Alba";#N/A,#N/A,TRUE,"Pecs";#N/A,#N/A,TRUE,"Szeged";#N/A,#N/A,TRUE,"Miskolc";#N/A,#N/A,TRUE,"Duna";#N/A,#N/A,TRUE,"Sopron";#N/A,#N/A,TRUE,"nyir";#N/A,#N/A,TRUE,"Kaniza";#N/A,#N/A,TRUE,"Kaposvar";#N/A,#N/A,TRUE,"Szolnok";#N/A,#N/A,TRUE,"Zala";#N/A,#N/A,TRUE,"Szombathely"}</definedName>
    <definedName name="m_3" hidden="1">{#N/A,#N/A,TRUE,"Pcm Budget 2002  Huf";#N/A,#N/A,TRUE,"Csepel";#N/A,#N/A,TRUE,"Gyor";#N/A,#N/A,TRUE,"Debrecen";#N/A,#N/A,TRUE,"Alba";#N/A,#N/A,TRUE,"Pecs";#N/A,#N/A,TRUE,"Szeged";#N/A,#N/A,TRUE,"Miskolc";#N/A,#N/A,TRUE,"Duna";#N/A,#N/A,TRUE,"Sopron";#N/A,#N/A,TRUE,"nyir";#N/A,#N/A,TRUE,"Kaniza";#N/A,#N/A,TRUE,"Kaposvar";#N/A,#N/A,TRUE,"Szolnok";#N/A,#N/A,TRUE,"Zala";#N/A,#N/A,TRUE,"Szombathely"}</definedName>
    <definedName name="m_38">NA()</definedName>
    <definedName name="m_4" hidden="1">{#N/A,#N/A,TRUE,"Pcm Budget 2002  Huf";#N/A,#N/A,TRUE,"Csepel";#N/A,#N/A,TRUE,"Gyor";#N/A,#N/A,TRUE,"Debrecen";#N/A,#N/A,TRUE,"Alba";#N/A,#N/A,TRUE,"Pecs";#N/A,#N/A,TRUE,"Szeged";#N/A,#N/A,TRUE,"Miskolc";#N/A,#N/A,TRUE,"Duna";#N/A,#N/A,TRUE,"Sopron";#N/A,#N/A,TRUE,"nyir";#N/A,#N/A,TRUE,"Kaniza";#N/A,#N/A,TRUE,"Kaposvar";#N/A,#N/A,TRUE,"Szolnok";#N/A,#N/A,TRUE,"Zala";#N/A,#N/A,TRUE,"Szombathely"}</definedName>
    <definedName name="m_5" hidden="1">{#N/A,#N/A,TRUE,"Pcm Budget 2002  Huf";#N/A,#N/A,TRUE,"Csepel";#N/A,#N/A,TRUE,"Gyor";#N/A,#N/A,TRUE,"Debrecen";#N/A,#N/A,TRUE,"Alba";#N/A,#N/A,TRUE,"Pecs";#N/A,#N/A,TRUE,"Szeged";#N/A,#N/A,TRUE,"Miskolc";#N/A,#N/A,TRUE,"Duna";#N/A,#N/A,TRUE,"Sopron";#N/A,#N/A,TRUE,"nyir";#N/A,#N/A,TRUE,"Kaniza";#N/A,#N/A,TRUE,"Kaposvar";#N/A,#N/A,TRUE,"Szolnok";#N/A,#N/A,TRUE,"Zala";#N/A,#N/A,TRUE,"Szombathely"}</definedName>
    <definedName name="M_PlaceofPath" hidden="1">"G:\SECTORS\Household\HOUSEHOL\WILKE\GILLETTE\GENERAL\G_VDF.xls"</definedName>
    <definedName name="maj" hidden="1">#REF!</definedName>
    <definedName name="mall_income">#REF!</definedName>
    <definedName name="mama" hidden="1">#REF!</definedName>
    <definedName name="Management_Fees">#REF!</definedName>
    <definedName name="Mangel_zu_Lasten_Sevens">#REF!</definedName>
    <definedName name="maquette" hidden="1">{#N/A,#N/A,TRUE,"Pcm Budget 2002  Huf";#N/A,#N/A,TRUE,"Csepel";#N/A,#N/A,TRUE,"Gyor";#N/A,#N/A,TRUE,"Debrecen";#N/A,#N/A,TRUE,"Alba";#N/A,#N/A,TRUE,"Pecs";#N/A,#N/A,TRUE,"Szeged";#N/A,#N/A,TRUE,"Miskolc";#N/A,#N/A,TRUE,"Duna";#N/A,#N/A,TRUE,"Sopron";#N/A,#N/A,TRUE,"nyir";#N/A,#N/A,TRUE,"Kaniza";#N/A,#N/A,TRUE,"Kaposvar";#N/A,#N/A,TRUE,"Szolnok";#N/A,#N/A,TRUE,"Zala";#N/A,#N/A,TRUE,"Szombathely"}</definedName>
    <definedName name="maquette_2" hidden="1">{#N/A,#N/A,TRUE,"Pcm Budget 2002  Huf";#N/A,#N/A,TRUE,"Csepel";#N/A,#N/A,TRUE,"Gyor";#N/A,#N/A,TRUE,"Debrecen";#N/A,#N/A,TRUE,"Alba";#N/A,#N/A,TRUE,"Pecs";#N/A,#N/A,TRUE,"Szeged";#N/A,#N/A,TRUE,"Miskolc";#N/A,#N/A,TRUE,"Duna";#N/A,#N/A,TRUE,"Sopron";#N/A,#N/A,TRUE,"nyir";#N/A,#N/A,TRUE,"Kaniza";#N/A,#N/A,TRUE,"Kaposvar";#N/A,#N/A,TRUE,"Szolnok";#N/A,#N/A,TRUE,"Zala";#N/A,#N/A,TRUE,"Szombathely"}</definedName>
    <definedName name="maquette_3" hidden="1">{#N/A,#N/A,TRUE,"Pcm Budget 2002  Huf";#N/A,#N/A,TRUE,"Csepel";#N/A,#N/A,TRUE,"Gyor";#N/A,#N/A,TRUE,"Debrecen";#N/A,#N/A,TRUE,"Alba";#N/A,#N/A,TRUE,"Pecs";#N/A,#N/A,TRUE,"Szeged";#N/A,#N/A,TRUE,"Miskolc";#N/A,#N/A,TRUE,"Duna";#N/A,#N/A,TRUE,"Sopron";#N/A,#N/A,TRUE,"nyir";#N/A,#N/A,TRUE,"Kaniza";#N/A,#N/A,TRUE,"Kaposvar";#N/A,#N/A,TRUE,"Szolnok";#N/A,#N/A,TRUE,"Zala";#N/A,#N/A,TRUE,"Szombathely"}</definedName>
    <definedName name="maquette_4" hidden="1">{#N/A,#N/A,TRUE,"Pcm Budget 2002  Huf";#N/A,#N/A,TRUE,"Csepel";#N/A,#N/A,TRUE,"Gyor";#N/A,#N/A,TRUE,"Debrecen";#N/A,#N/A,TRUE,"Alba";#N/A,#N/A,TRUE,"Pecs";#N/A,#N/A,TRUE,"Szeged";#N/A,#N/A,TRUE,"Miskolc";#N/A,#N/A,TRUE,"Duna";#N/A,#N/A,TRUE,"Sopron";#N/A,#N/A,TRUE,"nyir";#N/A,#N/A,TRUE,"Kaniza";#N/A,#N/A,TRUE,"Kaposvar";#N/A,#N/A,TRUE,"Szolnok";#N/A,#N/A,TRUE,"Zala";#N/A,#N/A,TRUE,"Szombathely"}</definedName>
    <definedName name="maquette_5" hidden="1">{#N/A,#N/A,TRUE,"Pcm Budget 2002  Huf";#N/A,#N/A,TRUE,"Csepel";#N/A,#N/A,TRUE,"Gyor";#N/A,#N/A,TRUE,"Debrecen";#N/A,#N/A,TRUE,"Alba";#N/A,#N/A,TRUE,"Pecs";#N/A,#N/A,TRUE,"Szeged";#N/A,#N/A,TRUE,"Miskolc";#N/A,#N/A,TRUE,"Duna";#N/A,#N/A,TRUE,"Sopron";#N/A,#N/A,TRUE,"nyir";#N/A,#N/A,TRUE,"Kaniza";#N/A,#N/A,TRUE,"Kaposvar";#N/A,#N/A,TRUE,"Szolnok";#N/A,#N/A,TRUE,"Zala";#N/A,#N/A,TRUE,"Szombathely"}</definedName>
    <definedName name="Mär.">#REF!</definedName>
    <definedName name="March">#REF!</definedName>
    <definedName name="marché" localSheetId="6" hidden="1">{"tableau a",#N/A,FALSE,"Feuil3";"tableau b",#N/A,FALSE,"Feuil3"}</definedName>
    <definedName name="marché" localSheetId="4" hidden="1">{"tableau a",#N/A,FALSE,"Feuil3";"tableau b",#N/A,FALSE,"Feuil3"}</definedName>
    <definedName name="marché" localSheetId="5" hidden="1">{"tableau a",#N/A,FALSE,"Feuil3";"tableau b",#N/A,FALSE,"Feuil3"}</definedName>
    <definedName name="marché" hidden="1">{"tableau a",#N/A,FALSE,"Feuil3";"tableau b",#N/A,FALSE,"Feuil3"}</definedName>
    <definedName name="maria">{"Client Name or Project Name"}</definedName>
    <definedName name="mark" localSheetId="6" hidden="1">{#N/A,#N/A,TRUE,"ExecSummary";#N/A,#N/A,TRUE,"ExecSummaryCosts";#N/A,#N/A,TRUE,"ExecSummaryRent";#N/A,#N/A,TRUE,"Main";#N/A,#N/A,TRUE,"Finance";#N/A,#N/A,TRUE,"EstCashflow"}</definedName>
    <definedName name="mark" localSheetId="4" hidden="1">{#N/A,#N/A,TRUE,"ExecSummary";#N/A,#N/A,TRUE,"ExecSummaryCosts";#N/A,#N/A,TRUE,"ExecSummaryRent";#N/A,#N/A,TRUE,"Main";#N/A,#N/A,TRUE,"Finance";#N/A,#N/A,TRUE,"EstCashflow"}</definedName>
    <definedName name="mark" localSheetId="5" hidden="1">{#N/A,#N/A,TRUE,"ExecSummary";#N/A,#N/A,TRUE,"ExecSummaryCosts";#N/A,#N/A,TRUE,"ExecSummaryRent";#N/A,#N/A,TRUE,"Main";#N/A,#N/A,TRUE,"Finance";#N/A,#N/A,TRUE,"EstCashflow"}</definedName>
    <definedName name="mark" hidden="1">{#N/A,#N/A,TRUE,"ExecSummary";#N/A,#N/A,TRUE,"ExecSummaryCosts";#N/A,#N/A,TRUE,"ExecSummaryRent";#N/A,#N/A,TRUE,"Main";#N/A,#N/A,TRUE,"Finance";#N/A,#N/A,TRUE,"EstCashflow"}</definedName>
    <definedName name="MARKETCAP" hidden="1">"MARKETCAP"</definedName>
    <definedName name="Marketing" localSheetId="6" hidden="1">{#N/A,#N/A,TRUE,"ExecSummary";#N/A,#N/A,TRUE,"Main";#N/A,#N/A,TRUE,"Finance";#N/A,#N/A,TRUE,"EstCashflow"}</definedName>
    <definedName name="Marketing" localSheetId="4" hidden="1">{#N/A,#N/A,TRUE,"ExecSummary";#N/A,#N/A,TRUE,"Main";#N/A,#N/A,TRUE,"Finance";#N/A,#N/A,TRUE,"EstCashflow"}</definedName>
    <definedName name="Marketing" localSheetId="5" hidden="1">{#N/A,#N/A,TRUE,"ExecSummary";#N/A,#N/A,TRUE,"Main";#N/A,#N/A,TRUE,"Finance";#N/A,#N/A,TRUE,"EstCashflow"}</definedName>
    <definedName name="Marketing" hidden="1">{#N/A,#N/A,TRUE,"ExecSummary";#N/A,#N/A,TRUE,"Main";#N/A,#N/A,TRUE,"Finance";#N/A,#N/A,TRUE,"EstCashflow"}</definedName>
    <definedName name="Marketing___common_costs">#REF!</definedName>
    <definedName name="Marketing___events___special_activities">#REF!</definedName>
    <definedName name="Marketing___Landlord___other_contributions">#REF!</definedName>
    <definedName name="Marketing_fee">#REF!</definedName>
    <definedName name="Marketing_Income">#REF!</definedName>
    <definedName name="Marketing_landlord_contribution">#REF!</definedName>
    <definedName name="marktsegment">#REF!</definedName>
    <definedName name="Mars">{"N° Cpte",0,"Auto","Auto",""}</definedName>
    <definedName name="Mars_1">{"N° Cpte",0,"Auto","Auto",""}</definedName>
    <definedName name="Mars_1_1">{"N° Cpte",0,"Auto","Auto",""}</definedName>
    <definedName name="Mars2002">{"N° Cpte",0,"Auto","Auto",""}</definedName>
    <definedName name="Mars2002_1">{"N° Cpte",0,"Auto","Auto",""}</definedName>
    <definedName name="Mars2002_1_1">{"N° Cpte",0,"Auto","Auto",""}</definedName>
    <definedName name="marża_odsetek">2.5%</definedName>
    <definedName name="masvalor">{"Client Name or Project Name"}</definedName>
    <definedName name="matrice_colonnes">{"N° AUX",0,"Auto","Auto",""}</definedName>
    <definedName name="matrice_colonnes_1">{"N° AUX",0,"Auto","Auto",""}</definedName>
    <definedName name="matrice_colonnes_1_1">{"N° AUX",0,"Auto","Auto",""}</definedName>
    <definedName name="matrice_lignes">{"N° Cpte",0,"Auto","Auto",""}</definedName>
    <definedName name="matrice_lignes_1">{"N° Cpte",0,"Auto","Auto",""}</definedName>
    <definedName name="matrice_lignes_1_1">{"N° Cpte",0,"Auto","Auto",""}</definedName>
    <definedName name="May">#REF!</definedName>
    <definedName name="mayen"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maza" hidden="1">{#N/A,#N/A,TRUE,"Pcm Budget 2002  Huf";#N/A,#N/A,TRUE,"Csepel";#N/A,#N/A,TRUE,"Gyor";#N/A,#N/A,TRUE,"Debrecen";#N/A,#N/A,TRUE,"Alba";#N/A,#N/A,TRUE,"Pecs";#N/A,#N/A,TRUE,"Szeged";#N/A,#N/A,TRUE,"Miskolc";#N/A,#N/A,TRUE,"Duna";#N/A,#N/A,TRUE,"Sopron";#N/A,#N/A,TRUE,"nyir";#N/A,#N/A,TRUE,"Kaniza";#N/A,#N/A,TRUE,"Kaposvar";#N/A,#N/A,TRUE,"Szolnok";#N/A,#N/A,TRUE,"Zala";#N/A,#N/A,TRUE,"Szombathely"}</definedName>
    <definedName name="meeting" hidden="1">#REF!</definedName>
    <definedName name="meme" hidden="1">#REF!</definedName>
    <definedName name="MEWarning" hidden="1">1</definedName>
    <definedName name="Miesiąc">OFFSET(#REF!,0,0,COUNTA(#REF!),1)</definedName>
    <definedName name="Mietindex">#N/A</definedName>
    <definedName name="Mietpreissteigerung">#N/A</definedName>
    <definedName name="MINORITY_INTEREST" hidden="1">"MINORITY_INTEREST"</definedName>
    <definedName name="miriam" hidden="1">#REF!</definedName>
    <definedName name="MISC_EARN_ADJ" hidden="1">"MISC_EARN_ADJ"</definedName>
    <definedName name="MJ" hidden="1">#REF!</definedName>
    <definedName name="MJK" hidden="1">{#N/A,#N/A,TRUE,"GLOBAL";#N/A,#N/A,TRUE,"RUSTICOS";#N/A,#N/A,TRUE,"INMUEBLES"}</definedName>
    <definedName name="MJU" hidden="1">{#N/A,#N/A,TRUE,"GLOBAL";#N/A,#N/A,TRUE,"RUSTICOS";#N/A,#N/A,TRUE,"INMUEBLES"}</definedName>
    <definedName name="MLMCY" hidden="1">{#N/A,#N/A,FALSE,"CF9310";#N/A,#N/A,FALSE,"CLASSICS";#N/A,#N/A,FALSE,"CF6310";#N/A,#N/A,FALSE,"CF 5301 5350";#N/A,#N/A,FALSE,"CF8310";#N/A,#N/A,FALSE,"TOTEXT";#N/A,#N/A,FALSE,"CF7305";#N/A,#N/A,FALSE,"CF7311";#N/A,#N/A,FALSE,"CF7320";#N/A,#N/A,FALSE,"CF7321";#N/A,#N/A,FALSE,"CF7330"}</definedName>
    <definedName name="MLMCY_2" hidden="1">{#N/A,#N/A,FALSE,"CF9310";#N/A,#N/A,FALSE,"CLASSICS";#N/A,#N/A,FALSE,"CF6310";#N/A,#N/A,FALSE,"CF 5301 5350";#N/A,#N/A,FALSE,"CF8310";#N/A,#N/A,FALSE,"TOTEXT";#N/A,#N/A,FALSE,"CF7305";#N/A,#N/A,FALSE,"CF7311";#N/A,#N/A,FALSE,"CF7320";#N/A,#N/A,FALSE,"CF7321";#N/A,#N/A,FALSE,"CF7330"}</definedName>
    <definedName name="MLMCY_3" hidden="1">{#N/A,#N/A,FALSE,"CF9310";#N/A,#N/A,FALSE,"CLASSICS";#N/A,#N/A,FALSE,"CF6310";#N/A,#N/A,FALSE,"CF 5301 5350";#N/A,#N/A,FALSE,"CF8310";#N/A,#N/A,FALSE,"TOTEXT";#N/A,#N/A,FALSE,"CF7305";#N/A,#N/A,FALSE,"CF7311";#N/A,#N/A,FALSE,"CF7320";#N/A,#N/A,FALSE,"CF7321";#N/A,#N/A,FALSE,"CF7330"}</definedName>
    <definedName name="MLMCY_4" hidden="1">{#N/A,#N/A,FALSE,"CF9310";#N/A,#N/A,FALSE,"CLASSICS";#N/A,#N/A,FALSE,"CF6310";#N/A,#N/A,FALSE,"CF 5301 5350";#N/A,#N/A,FALSE,"CF8310";#N/A,#N/A,FALSE,"TOTEXT";#N/A,#N/A,FALSE,"CF7305";#N/A,#N/A,FALSE,"CF7311";#N/A,#N/A,FALSE,"CF7320";#N/A,#N/A,FALSE,"CF7321";#N/A,#N/A,FALSE,"CF7330"}</definedName>
    <definedName name="MLMCY_5" hidden="1">{#N/A,#N/A,FALSE,"CF9310";#N/A,#N/A,FALSE,"CLASSICS";#N/A,#N/A,FALSE,"CF6310";#N/A,#N/A,FALSE,"CF 5301 5350";#N/A,#N/A,FALSE,"CF8310";#N/A,#N/A,FALSE,"TOTEXT";#N/A,#N/A,FALSE,"CF7305";#N/A,#N/A,FALSE,"CF7311";#N/A,#N/A,FALSE,"CF7320";#N/A,#N/A,FALSE,"CF7321";#N/A,#N/A,FALSE,"CF7330"}</definedName>
    <definedName name="MLNK004220f42e464437879fbd718c8b543c" hidden="1">#REF!</definedName>
    <definedName name="MLNK01a0a9931acd49639551c5a15f2c9c10" hidden="1">#REF!</definedName>
    <definedName name="MLNK0616117ca95048a6b4e9d6aff73e3cf7" hidden="1">#REF!</definedName>
    <definedName name="MLNK07cc28f926ae42499f30753eaa0e4908" hidden="1">#REF!</definedName>
    <definedName name="MLNK0832b6d8a3194d618016d07e6849fe49" hidden="1">#REF!</definedName>
    <definedName name="MLNK089e7818bfbc4b958d93069ff44b44ad" hidden="1">#REF!</definedName>
    <definedName name="MLNK08ba80576b884b4c93ea1eb31783a8bb" hidden="1">#REF!</definedName>
    <definedName name="MLNK08c5330b5be946bb96b4b4b202c3a15a" hidden="1">#REF!</definedName>
    <definedName name="MLNK0acf44a0e1af4645ba3f08b22d9604cb" hidden="1">#REF!</definedName>
    <definedName name="MLNK0c7a8c158cb644478ba43f87c4f1de20" hidden="1">#REF!</definedName>
    <definedName name="MLNK0d00eaf3451544fb8b38d8959dec52ff" hidden="1">#REF!</definedName>
    <definedName name="MLNK0f9b339b7f954d8b84ad5dccc64769ec" hidden="1">#REF!</definedName>
    <definedName name="MLNK1123d03e6ec74f78969fdfbf7f3d0f4e" hidden="1">#REF!</definedName>
    <definedName name="MLNK112f94dd4dd349c9916c38f83d9849a2" hidden="1">#REF!</definedName>
    <definedName name="MLNK16b7ae816a2c47beab60a494d4124e39" hidden="1">#REF!</definedName>
    <definedName name="MLNK1819a469e3264a9e92a0638cc73aad41" hidden="1">#REF!</definedName>
    <definedName name="MLNK19845e489605435d89a720c565c91802" hidden="1">#REF!</definedName>
    <definedName name="MLNK1ab00d4ac2704271974fdcd82da5ea53" hidden="1">#REF!</definedName>
    <definedName name="MLNK1b555fa3ecb549febeb14a284c531f60" hidden="1">#REF!</definedName>
    <definedName name="MLNK1e23b86a51d34468b06c90bb4e632357" hidden="1">#REF!</definedName>
    <definedName name="MLNK23d28c3ff69b43058ac658b74bc0e36a" hidden="1">#REF!</definedName>
    <definedName name="MLNK2456de2fce6f45d9baa8927fb88c560c" hidden="1">#REF!</definedName>
    <definedName name="MLNK2601a1a3864b4c54a527dfec231b5fc1" hidden="1">#REF!</definedName>
    <definedName name="MLNK262d94cfa37a404881f965030f00a2fb" hidden="1">#REF!</definedName>
    <definedName name="MLNK282272ae0b354ddd8a8c56c5e586fe81" hidden="1">#REF!</definedName>
    <definedName name="MLNK28522f49bea246c5a45891277cca6b10" hidden="1">#REF!</definedName>
    <definedName name="MLNK28950bb59c534ef6aff8ff2b18e3df15" hidden="1">#REF!</definedName>
    <definedName name="MLNK2ad6f16c40e544edaadd3c2cf859bf47" hidden="1">#REF!</definedName>
    <definedName name="MLNK2c9849d017774b808505fdd3b03c9fe9" hidden="1">#REF!</definedName>
    <definedName name="MLNK2dbdb3369a6f407e9e7fe9f9af27907d" hidden="1">#REF!</definedName>
    <definedName name="MLNK3039391c621947e1a10a59d945f151df" hidden="1">#REF!</definedName>
    <definedName name="MLNK33a20dced596445da33d004848c887d6" hidden="1">#REF!</definedName>
    <definedName name="MLNK34d9493c308e4c9cb1533a64fa56f44d" hidden="1">#REF!</definedName>
    <definedName name="MLNK3567227e115b40d8ad0394e74fa24dfd" hidden="1">#REF!</definedName>
    <definedName name="MLNK356f2a14525444c29f3f698419ffc265" hidden="1">#REF!</definedName>
    <definedName name="MLNK39b24d55fc5446a4a5e9e0bf1e9f98f5" hidden="1">#REF!</definedName>
    <definedName name="MLNK3b6b6a72b9194f2ab7528544f67d733f" hidden="1">#REF!</definedName>
    <definedName name="MLNK3cc5286d652244de8cda9aac2de17909" hidden="1">#REF!</definedName>
    <definedName name="MLNK47b6892d2b0d4a0ea0a556a124f6822a" hidden="1">#REF!</definedName>
    <definedName name="MLNK4c176c797053440390d9468bbad62a2b" hidden="1">#REF!</definedName>
    <definedName name="MLNK5124833250d84591a69b977f3a95e724" hidden="1">#REF!</definedName>
    <definedName name="MLNK518eb44957fb4fda9c1ef180ace86c15" hidden="1">#REF!</definedName>
    <definedName name="MLNK521727f7ebf2491a862975ea8a63633c" hidden="1">#REF!</definedName>
    <definedName name="MLNK52490fa2027745eeb3af6466d53d9216" hidden="1">#REF!</definedName>
    <definedName name="MLNK52d9426d9ba0455db0fb2d0d533d1229" hidden="1">#REF!</definedName>
    <definedName name="MLNK537bb51e8b9e4e2eba43afb98310091b" hidden="1">#REF!</definedName>
    <definedName name="MLNK554fd712eddf4ca28d4e5df35ed7e2e2" hidden="1">#REF!</definedName>
    <definedName name="MLNK59f75dfbb7464b26b637129e65fa8699" hidden="1">#REF!</definedName>
    <definedName name="MLNK5c94746ceb1c47279d0ad0d5e0c38386" hidden="1">#REF!</definedName>
    <definedName name="MLNK5cddefeaf2a34821af19ec51c71f3c34" hidden="1">#REF!</definedName>
    <definedName name="MLNK5f472f142d36419eaadf2f0d207e1070" hidden="1">#REF!</definedName>
    <definedName name="MLNK5feda43290344ff2916ab4f05e480afe" hidden="1">#REF!</definedName>
    <definedName name="MLNK6123ab326e744584901d6664e3e3fbe0" hidden="1">#REF!</definedName>
    <definedName name="MLNK61c5a30afc884cb482ad9ece0015f9d3" hidden="1">#REF!</definedName>
    <definedName name="MLNK631be31c3abe4991ba788ee06bace0c1" hidden="1">#REF!</definedName>
    <definedName name="MLNK674e2f37c350482bb202d73f9f6a066d" hidden="1">#REF!</definedName>
    <definedName name="MLNK6760e897b4994aa5b08af50069389529" hidden="1">#REF!</definedName>
    <definedName name="MLNK68f567297c524c3eb61ad6a20f7fb98c" hidden="1">#REF!</definedName>
    <definedName name="MLNK697914791f9445358c45fe203666c8d2" hidden="1">#REF!</definedName>
    <definedName name="MLNK6d78d7c69897400fa2f5cfdf6d92ff78" hidden="1">#REF!</definedName>
    <definedName name="MLNK75dea60b23bd45eab5a944a2c187eedd" hidden="1">#REF!</definedName>
    <definedName name="MLNK76eb289eeeb7448088f03881c9561ab8" hidden="1">#REF!</definedName>
    <definedName name="MLNK780e488b94ee40d19ad380c17c3da385" hidden="1">#REF!</definedName>
    <definedName name="MLNK7a2da0b9095b45f4a7efdc5bff3bf252" hidden="1">#REF!</definedName>
    <definedName name="MLNK7acbbba9d5454dac964c2e0e4adfd1c3" hidden="1">#REF!</definedName>
    <definedName name="MLNK7b82c8341dce42c297e8ff86ca92dbde" hidden="1">#REF!</definedName>
    <definedName name="MLNK7ca58049655342cf88684763ec73811c" hidden="1">#REF!</definedName>
    <definedName name="MLNK7f8ac3359e704905a3659c93cb31f8ad" hidden="1">#REF!</definedName>
    <definedName name="MLNK825cd290979f481792dcbc057c4ec06f" hidden="1">#REF!</definedName>
    <definedName name="MLNK860b6c4547a44cf198c7ecd14e7f804d" hidden="1">#REF!</definedName>
    <definedName name="MLNK87e55db7385e443496d6f02837a7b399" hidden="1">#REF!</definedName>
    <definedName name="MLNK89c84330db6f4a1b83cbf2d073b447f8" hidden="1">#REF!</definedName>
    <definedName name="MLNK8b4b6df812864fada9ca76eb4be832c3" hidden="1">#REF!</definedName>
    <definedName name="MLNK8b57b73c63514074a0ea9a3f40d51417" hidden="1">#REF!</definedName>
    <definedName name="MLNK8e0604f3510c4f918991ad8f561e17a1" hidden="1">#REF!</definedName>
    <definedName name="MLNK8e290322bf71437499a3ee7a4ed57936" hidden="1">#REF!</definedName>
    <definedName name="MLNK8e804ed00a5b46119ef2ce5ed9fd9473" hidden="1">#REF!</definedName>
    <definedName name="MLNK8ec2cb9a17a54c46b63f1429b4aa3565" hidden="1">#REF!</definedName>
    <definedName name="MLNK8f1fc8c3329a42b3a08e6cfa5443ae05" hidden="1">#REF!</definedName>
    <definedName name="MLNK8f4563a807f94dc68a42d46913982253" hidden="1">#REF!</definedName>
    <definedName name="MLNK8fa01b91ed9547988359764dd3e5dc70" hidden="1">#REF!</definedName>
    <definedName name="MLNK9134ebf6110b4d5b933d4dc97be5f9ba" hidden="1">#REF!</definedName>
    <definedName name="MLNK92e409e29cff448190687a78adef7589" hidden="1">#REF!</definedName>
    <definedName name="MLNK937550a3efce4749b6886db7b46066f7" hidden="1">#REF!</definedName>
    <definedName name="MLNK94dbca762da54294bfd1298ddc324f75" hidden="1">#REF!</definedName>
    <definedName name="MLNK963ac9b64c2a44c7a63082286656c8b2" hidden="1">#REF!</definedName>
    <definedName name="MLNK9bff279dab99414ebeb8936c034ee030" hidden="1">#REF!</definedName>
    <definedName name="MLNK9c24cec18425419481b8a4024ef67f07" hidden="1">#REF!</definedName>
    <definedName name="MLNK9ee79b0de7ea4ffaadd4be86e5e7283e" hidden="1">#REF!</definedName>
    <definedName name="MLNKa01c03ab3d8d449692b214f4757cb8f8" hidden="1">#REF!</definedName>
    <definedName name="MLNKa041fa77cde1419aa86e3cc95b2f2080" hidden="1">#REF!</definedName>
    <definedName name="MLNKa3b286b7065e43d192e959fedc98baab" hidden="1">#REF!</definedName>
    <definedName name="MLNKa3e6617c77be476183ad5eec4522c9aa" hidden="1">#REF!</definedName>
    <definedName name="MLNKa4f447cf7e8d4b57aced6654ac945b87" hidden="1">#REF!</definedName>
    <definedName name="MLNKa50f9ad3c3284600bdcf58702828218a" hidden="1">#REF!</definedName>
    <definedName name="MLNKa5c34b2c13534553bf7b4717374fef9d" hidden="1">#REF!</definedName>
    <definedName name="MLNKab7674e3b2c643bcbe614fa5c8b22bd3" hidden="1">#REF!</definedName>
    <definedName name="MLNKafd683e271a84fcb9152206aff694f58" hidden="1">#REF!</definedName>
    <definedName name="MLNKb41944fe97bc4fa386e7e8b5b16c68dd" hidden="1">#REF!</definedName>
    <definedName name="MLNKb62ec1921ceb4de0aaef28acf24f5f8e" hidden="1">#REF!</definedName>
    <definedName name="MLNKb6b5083b6c5b4b86b83be674ff1bf1b2" hidden="1">#REF!</definedName>
    <definedName name="MLNKb778a3797eb6443db9150780cd2a0f9b" hidden="1">#REF!</definedName>
    <definedName name="MLNKb81e13f54aa74988a0ad3e504e960687" hidden="1">#REF!</definedName>
    <definedName name="MLNKbabd4bc80a894a52ae7e5d97c360f627" hidden="1">#REF!</definedName>
    <definedName name="MLNKbbb952fb619f4a8da375ae4f0d04cc7d" hidden="1">#REF!</definedName>
    <definedName name="MLNKbfd10d8bee2a4baf99f482e408e1fe26" hidden="1">#REF!</definedName>
    <definedName name="MLNKbfe0dc452762441ea3c6d639f760e864" hidden="1">#REF!</definedName>
    <definedName name="MLNKc0bf5d831fe44ca58c3a51c738f82604" hidden="1">#REF!</definedName>
    <definedName name="MLNKc48966b0e8f74ead9813a9be4274133e" hidden="1">#REF!</definedName>
    <definedName name="MLNKc50aeb5ad3ba4578aae39c66c10f2b50" hidden="1">#REF!</definedName>
    <definedName name="MLNKc7bf7b27218e4e35b7bc50e223d018ba" hidden="1">#REF!</definedName>
    <definedName name="MLNKc8be5741d5af4b61b8993e36771b1d02" hidden="1">#REF!</definedName>
    <definedName name="MLNKce9eef18e0a2436da56f47257a68646c" hidden="1">#REF!</definedName>
    <definedName name="MLNKd367bafec71740ae8244867bb5d68248" hidden="1">#REF!</definedName>
    <definedName name="MLNKd5738c1a8e0e4e5ea92d5c3553905b34" hidden="1">#REF!</definedName>
    <definedName name="MLNKd708d51ef4324514818ebced02196314" hidden="1">#REF!</definedName>
    <definedName name="MLNKd7bb0b2774ae4fd6911aa77cb6fdfc54" hidden="1">#REF!</definedName>
    <definedName name="MLNKd8dccd4dbce2442e9fdde6b4a05a3a2e" hidden="1">#REF!</definedName>
    <definedName name="MLNKdc0c7e3126a3411a89248af06ed3f641" hidden="1">#REF!</definedName>
    <definedName name="MLNKe1245ee256284acc912b02403b43197f" hidden="1">#REF!</definedName>
    <definedName name="MLNKe1860314ef6d4925ad4a977777ef2f6e" hidden="1">#REF!</definedName>
    <definedName name="MLNKe390fd1d51864a3ebf473f068c243d7e" hidden="1">#REF!</definedName>
    <definedName name="MLNKe4eb16ddcd2646f6a07aaeedf20bda5c" hidden="1">#REF!</definedName>
    <definedName name="MLNKe574a8a3eaf04febaa5d64bfd7d77753" hidden="1">#REF!</definedName>
    <definedName name="MLNKe80faf79a94246778eb7744377e09b8c" hidden="1">#REF!</definedName>
    <definedName name="MLNKe941cbfdfe484ea09bb43f4e2c135cfc" hidden="1">#REF!</definedName>
    <definedName name="MLNKeb1f71655e474ac88019e49a78e86ffd" hidden="1">#REF!</definedName>
    <definedName name="MLNKee87d92768b54ee08d53cf4dcce20d78" hidden="1">#REF!</definedName>
    <definedName name="MLNKeeba2f491b324b88ac72b7ce3b702522" hidden="1">#REF!</definedName>
    <definedName name="MLNKf0a9bdbb89f8456cbea58ce3039be243" hidden="1">#REF!</definedName>
    <definedName name="MLNKf6683913d97642e3b6cf479c31c5c121" hidden="1">#REF!</definedName>
    <definedName name="MLNKf673faf013f9463492382ae4f26cb46f" hidden="1">#REF!</definedName>
    <definedName name="MLNKf94724fef6cd4bf29fa1e033adda1fc5" hidden="1">#REF!</definedName>
    <definedName name="MLNKfaa4e021bb6a413a9556a74e5292f57e" hidden="1">#REF!</definedName>
    <definedName name="mm">#REF!</definedName>
    <definedName name="MMM"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MM"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MM"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MM"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MM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MM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MM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MM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onat">#REF!</definedName>
    <definedName name="MonitorCol">1</definedName>
    <definedName name="MonitorRow">1</definedName>
    <definedName name="Month">#REF!</definedName>
    <definedName name="Month1_Ending_Bal_1">NA()</definedName>
    <definedName name="Month2_Ending_Bal_1">NA()</definedName>
    <definedName name="Month3_Ending_Bal_1">NA()</definedName>
    <definedName name="Month4_Ending_Bal_1">NA()</definedName>
    <definedName name="Month5_Ending_Bal_1">NA()</definedName>
    <definedName name="MonthNames">{"Jan","Feb","Mar","Apr","May","Jun","Jul","Aug","Sep","Oct","Nov","Dec";"January","February","March","April","May","June","July","August","September","October","November","December"}</definedName>
    <definedName name="months">#REF!</definedName>
    <definedName name="months_23">#REF!</definedName>
    <definedName name="months_26">#REF!</definedName>
    <definedName name="months_3">#REF!</definedName>
    <definedName name="months_6">#REF!</definedName>
    <definedName name="months_7">#REF!</definedName>
    <definedName name="months_8">#REF!</definedName>
    <definedName name="mor.2" hidden="1">{#N/A,#N/A,TRUE,"GLOBAL";#N/A,#N/A,TRUE,"RUSTICOS";#N/A,#N/A,TRUE,"INMUEBLES"}</definedName>
    <definedName name="Mosa" localSheetId="6">{"Project Shark"}</definedName>
    <definedName name="Mosa" localSheetId="4">{"Project Shark"}</definedName>
    <definedName name="Mosa" localSheetId="5">{"Project Shark"}</definedName>
    <definedName name="Mosa">{"Project Shark"}</definedName>
    <definedName name="MRG" hidden="1">#REF!</definedName>
    <definedName name="MRI_ID">OFFSET(#REF!,0,0,COUNTA(#REF!),1)</definedName>
    <definedName name="msd" hidden="1">#REF!</definedName>
    <definedName name="n" hidden="1">#REF!</definedName>
    <definedName name="Ñ" hidden="1">{"vista1",#N/A,FALSE,"SCH";"vista2",#N/A,FALSE,"SCH"}</definedName>
    <definedName name="N.">#REF!</definedName>
    <definedName name="N._1_3">NA()</definedName>
    <definedName name="N._12_3">NA()</definedName>
    <definedName name="N._13_3">NA()</definedName>
    <definedName name="N._14_3">NA()</definedName>
    <definedName name="N._15_3">NA()</definedName>
    <definedName name="N._16_1">NA()</definedName>
    <definedName name="N._18_1">NA()</definedName>
    <definedName name="N._19_1">NA()</definedName>
    <definedName name="N._2_3">NA()</definedName>
    <definedName name="N._3_3">NA()</definedName>
    <definedName name="N._40_3">NA()</definedName>
    <definedName name="N._41_1">NA()</definedName>
    <definedName name="nadeemk" hidden="1">{#N/A,#N/A,TRUE,"Front";#N/A,#N/A,TRUE,"Simple Letter";#N/A,#N/A,TRUE,"Inside";#N/A,#N/A,TRUE,"Contents";#N/A,#N/A,TRUE,"Basis";#N/A,#N/A,TRUE,"Inclusions";#N/A,#N/A,TRUE,"Exclusions";#N/A,#N/A,TRUE,"Areas";#N/A,#N/A,TRUE,"Summary";#N/A,#N/A,TRUE,"Detail"}</definedName>
    <definedName name="NAJ">"$#ODWOŁANIE.$#ODWOŁANIE$#ODWOŁANIE"</definedName>
    <definedName name="NAJ_17">NA()</definedName>
    <definedName name="NAJEM">"$#ODWOŁANIE.$#ODWOŁANIE$#ODWOŁANIE"</definedName>
    <definedName name="NAJEM_17">NA()</definedName>
    <definedName name="Najemcy">0.0020749999966938</definedName>
    <definedName name="NameCA1">#REF!</definedName>
    <definedName name="NameCA1_1_3">NA()</definedName>
    <definedName name="NameCA1_25_3">NA()</definedName>
    <definedName name="NameCA1_26_1">NA()</definedName>
    <definedName name="NameCA1_27_1">NA()</definedName>
    <definedName name="NameCA1_28_1">NA()</definedName>
    <definedName name="NameCA1_29_1">NA()</definedName>
    <definedName name="NameCA1_30_1">NA()</definedName>
    <definedName name="NameCA1_31_1">NA()</definedName>
    <definedName name="NameCA1_32_1">NA()</definedName>
    <definedName name="NameCA1_33_1">NA()</definedName>
    <definedName name="NameCA1_34_1">NA()</definedName>
    <definedName name="NameCA1_35_1">NA()</definedName>
    <definedName name="NameCA1_36_1">NA()</definedName>
    <definedName name="NameCA1_37_1">NA()</definedName>
    <definedName name="NameCA1_38_1">NA()</definedName>
    <definedName name="NameCA1_4_3">NA()</definedName>
    <definedName name="NameCA1_40_3">NA()</definedName>
    <definedName name="NameCA1_5_1">NA()</definedName>
    <definedName name="NameCA2">#REF!</definedName>
    <definedName name="NameCA2_1_3">NA()</definedName>
    <definedName name="NameCA2_25_3">NA()</definedName>
    <definedName name="NameCA2_26_1">NA()</definedName>
    <definedName name="NameCA2_27_1">NA()</definedName>
    <definedName name="NameCA2_28_1">NA()</definedName>
    <definedName name="NameCA2_29_1">NA()</definedName>
    <definedName name="NameCA2_30_1">NA()</definedName>
    <definedName name="NameCA2_31_1">NA()</definedName>
    <definedName name="NameCA2_32_1">NA()</definedName>
    <definedName name="NameCA2_33_1">NA()</definedName>
    <definedName name="NameCA2_34_1">NA()</definedName>
    <definedName name="NameCA2_35_1">NA()</definedName>
    <definedName name="NameCA2_36_1">NA()</definedName>
    <definedName name="NameCA2_37_1">NA()</definedName>
    <definedName name="NameCA2_38_1">NA()</definedName>
    <definedName name="NameCA2_4_3">NA()</definedName>
    <definedName name="NameCA2_40_3">NA()</definedName>
    <definedName name="NameCA2_5_1">NA()</definedName>
    <definedName name="NameCA3">#REF!</definedName>
    <definedName name="NameCA3_1_3">NA()</definedName>
    <definedName name="NameCA3_25_3">NA()</definedName>
    <definedName name="NameCA3_26_1">NA()</definedName>
    <definedName name="NameCA3_27_1">NA()</definedName>
    <definedName name="NameCA3_28_1">NA()</definedName>
    <definedName name="NameCA3_29_1">NA()</definedName>
    <definedName name="NameCA3_30_1">NA()</definedName>
    <definedName name="NameCA3_31_1">NA()</definedName>
    <definedName name="NameCA3_32_1">NA()</definedName>
    <definedName name="NameCA3_33_1">NA()</definedName>
    <definedName name="NameCA3_34_1">NA()</definedName>
    <definedName name="NameCA3_35_1">NA()</definedName>
    <definedName name="NameCA3_36_1">NA()</definedName>
    <definedName name="NameCA3_37_1">NA()</definedName>
    <definedName name="NameCA3_38_1">NA()</definedName>
    <definedName name="NameCA3_4_3">NA()</definedName>
    <definedName name="NameCA3_40_3">NA()</definedName>
    <definedName name="NameCA3_5_1">NA()</definedName>
    <definedName name="NameFA1">#REF!</definedName>
    <definedName name="NameFA1_1_3">NA()</definedName>
    <definedName name="NameFA1_25_3">NA()</definedName>
    <definedName name="NameFA1_26_1">NA()</definedName>
    <definedName name="NameFA1_27_1">NA()</definedName>
    <definedName name="NameFA1_28_1">NA()</definedName>
    <definedName name="NameFA1_29_1">NA()</definedName>
    <definedName name="NameFA1_30_1">NA()</definedName>
    <definedName name="NameFA1_31_1">NA()</definedName>
    <definedName name="NameFA1_32_1">NA()</definedName>
    <definedName name="NameFA1_33_1">NA()</definedName>
    <definedName name="NameFA1_34_1">NA()</definedName>
    <definedName name="NameFA1_35_1">NA()</definedName>
    <definedName name="NameFA1_36_1">NA()</definedName>
    <definedName name="NameFA1_37_1">NA()</definedName>
    <definedName name="NameFA1_38_1">NA()</definedName>
    <definedName name="NameFA1_4_3">NA()</definedName>
    <definedName name="NameFA1_40_3">NA()</definedName>
    <definedName name="NameFA1_5_1">NA()</definedName>
    <definedName name="NameFA10">#REF!</definedName>
    <definedName name="NameFA10_1_3">NA()</definedName>
    <definedName name="NameFA10_25_3">NA()</definedName>
    <definedName name="NameFA10_26_1">NA()</definedName>
    <definedName name="NameFA10_27_1">NA()</definedName>
    <definedName name="NameFA10_28_1">NA()</definedName>
    <definedName name="NameFA10_29_1">NA()</definedName>
    <definedName name="NameFA10_30_1">NA()</definedName>
    <definedName name="NameFA10_31_1">NA()</definedName>
    <definedName name="NameFA10_32_1">NA()</definedName>
    <definedName name="NameFA10_33_1">NA()</definedName>
    <definedName name="NameFA10_34_1">NA()</definedName>
    <definedName name="NameFA10_35_1">NA()</definedName>
    <definedName name="NameFA10_36_1">NA()</definedName>
    <definedName name="NameFA10_37_1">NA()</definedName>
    <definedName name="NameFA10_38_1">NA()</definedName>
    <definedName name="NameFA10_4_3">NA()</definedName>
    <definedName name="NameFA10_40_3">NA()</definedName>
    <definedName name="NameFA10_5_1">NA()</definedName>
    <definedName name="NameFA11">#REF!</definedName>
    <definedName name="NameFA11_1_3">NA()</definedName>
    <definedName name="NameFA11_25_3">NA()</definedName>
    <definedName name="NameFA11_26_1">NA()</definedName>
    <definedName name="NameFA11_27_1">NA()</definedName>
    <definedName name="NameFA11_28_1">NA()</definedName>
    <definedName name="NameFA11_29_1">NA()</definedName>
    <definedName name="NameFA11_30_1">NA()</definedName>
    <definedName name="NameFA11_31_1">NA()</definedName>
    <definedName name="NameFA11_32_1">NA()</definedName>
    <definedName name="NameFA11_33_1">NA()</definedName>
    <definedName name="NameFA11_34_1">NA()</definedName>
    <definedName name="NameFA11_35_1">NA()</definedName>
    <definedName name="NameFA11_36_1">NA()</definedName>
    <definedName name="NameFA11_37_1">NA()</definedName>
    <definedName name="NameFA11_38_1">NA()</definedName>
    <definedName name="NameFA11_4_3">NA()</definedName>
    <definedName name="NameFA11_40_3">NA()</definedName>
    <definedName name="NameFA11_5_1">NA()</definedName>
    <definedName name="NameFA15">#REF!</definedName>
    <definedName name="NameFA15_1_3">NA()</definedName>
    <definedName name="NameFA15_25_3">NA()</definedName>
    <definedName name="NameFA15_26_1">NA()</definedName>
    <definedName name="NameFA15_27_1">NA()</definedName>
    <definedName name="NameFA15_28_1">NA()</definedName>
    <definedName name="NameFA15_29_1">NA()</definedName>
    <definedName name="NameFA15_30_1">NA()</definedName>
    <definedName name="NameFA15_31_1">NA()</definedName>
    <definedName name="NameFA15_32_1">NA()</definedName>
    <definedName name="NameFA15_33_1">NA()</definedName>
    <definedName name="NameFA15_34_1">NA()</definedName>
    <definedName name="NameFA15_35_1">NA()</definedName>
    <definedName name="NameFA15_36_1">NA()</definedName>
    <definedName name="NameFA15_37_1">NA()</definedName>
    <definedName name="NameFA15_38_1">NA()</definedName>
    <definedName name="NameFA15_4_3">NA()</definedName>
    <definedName name="NameFA15_40_3">NA()</definedName>
    <definedName name="NameFA15_5_1">NA()</definedName>
    <definedName name="NameFA16">#REF!</definedName>
    <definedName name="NameFA16_1_3">NA()</definedName>
    <definedName name="NameFA16_25_3">NA()</definedName>
    <definedName name="NameFA16_26_1">NA()</definedName>
    <definedName name="NameFA16_27_1">NA()</definedName>
    <definedName name="NameFA16_28_1">NA()</definedName>
    <definedName name="NameFA16_29_1">NA()</definedName>
    <definedName name="NameFA16_30_1">NA()</definedName>
    <definedName name="NameFA16_31_1">NA()</definedName>
    <definedName name="NameFA16_32_1">NA()</definedName>
    <definedName name="NameFA16_33_1">NA()</definedName>
    <definedName name="NameFA16_34_1">NA()</definedName>
    <definedName name="NameFA16_35_1">NA()</definedName>
    <definedName name="NameFA16_36_1">NA()</definedName>
    <definedName name="NameFA16_37_1">NA()</definedName>
    <definedName name="NameFA16_38_1">NA()</definedName>
    <definedName name="NameFA16_4_3">NA()</definedName>
    <definedName name="NameFA16_40_3">NA()</definedName>
    <definedName name="NameFA16_5_1">NA()</definedName>
    <definedName name="NameFA17">#REF!</definedName>
    <definedName name="NameFA17_1_3">NA()</definedName>
    <definedName name="NameFA17_25_3">NA()</definedName>
    <definedName name="NameFA17_26_1">NA()</definedName>
    <definedName name="NameFA17_27_1">NA()</definedName>
    <definedName name="NameFA17_28_1">NA()</definedName>
    <definedName name="NameFA17_29_1">NA()</definedName>
    <definedName name="NameFA17_30_1">NA()</definedName>
    <definedName name="NameFA17_31_1">NA()</definedName>
    <definedName name="NameFA17_32_1">NA()</definedName>
    <definedName name="NameFA17_33_1">NA()</definedName>
    <definedName name="NameFA17_34_1">NA()</definedName>
    <definedName name="NameFA17_35_1">NA()</definedName>
    <definedName name="NameFA17_36_1">NA()</definedName>
    <definedName name="NameFA17_37_1">NA()</definedName>
    <definedName name="NameFA17_38_1">NA()</definedName>
    <definedName name="NameFA17_4_3">NA()</definedName>
    <definedName name="NameFA17_40_3">NA()</definedName>
    <definedName name="NameFA17_5_1">NA()</definedName>
    <definedName name="NameFA2">#REF!</definedName>
    <definedName name="NameFA2_1_3">NA()</definedName>
    <definedName name="NameFA2_25_3">NA()</definedName>
    <definedName name="NameFA2_26_1">NA()</definedName>
    <definedName name="NameFA2_27_1">NA()</definedName>
    <definedName name="NameFA2_28_1">NA()</definedName>
    <definedName name="NameFA2_29_1">NA()</definedName>
    <definedName name="NameFA2_30_1">NA()</definedName>
    <definedName name="NameFA2_31_1">NA()</definedName>
    <definedName name="NameFA2_32_1">NA()</definedName>
    <definedName name="NameFA2_33_1">NA()</definedName>
    <definedName name="NameFA2_34_1">NA()</definedName>
    <definedName name="NameFA2_35_1">NA()</definedName>
    <definedName name="NameFA2_36_1">NA()</definedName>
    <definedName name="NameFA2_37_1">NA()</definedName>
    <definedName name="NameFA2_38_1">NA()</definedName>
    <definedName name="NameFA2_4_3">NA()</definedName>
    <definedName name="NameFA2_40_3">NA()</definedName>
    <definedName name="NameFA2_5_1">NA()</definedName>
    <definedName name="NameFA3">#REF!</definedName>
    <definedName name="NameFA3_1_3">NA()</definedName>
    <definedName name="NameFA3_25_3">NA()</definedName>
    <definedName name="NameFA3_26_1">NA()</definedName>
    <definedName name="NameFA3_27_1">NA()</definedName>
    <definedName name="NameFA3_28_1">NA()</definedName>
    <definedName name="NameFA3_29_1">NA()</definedName>
    <definedName name="NameFA3_30_1">NA()</definedName>
    <definedName name="NameFA3_31_1">NA()</definedName>
    <definedName name="NameFA3_32_1">NA()</definedName>
    <definedName name="NameFA3_33_1">NA()</definedName>
    <definedName name="NameFA3_34_1">NA()</definedName>
    <definedName name="NameFA3_35_1">NA()</definedName>
    <definedName name="NameFA3_36_1">NA()</definedName>
    <definedName name="NameFA3_37_1">NA()</definedName>
    <definedName name="NameFA3_38_1">NA()</definedName>
    <definedName name="NameFA3_4_3">NA()</definedName>
    <definedName name="NameFA3_40_3">NA()</definedName>
    <definedName name="NameFA3_5_1">NA()</definedName>
    <definedName name="NameFA4">#REF!</definedName>
    <definedName name="NameFA4_1_3">NA()</definedName>
    <definedName name="NameFA4_25_3">NA()</definedName>
    <definedName name="NameFA4_26_1">NA()</definedName>
    <definedName name="NameFA4_27_1">NA()</definedName>
    <definedName name="NameFA4_28_1">NA()</definedName>
    <definedName name="NameFA4_29_1">NA()</definedName>
    <definedName name="NameFA4_30_1">NA()</definedName>
    <definedName name="NameFA4_31_1">NA()</definedName>
    <definedName name="NameFA4_32_1">NA()</definedName>
    <definedName name="NameFA4_33_1">NA()</definedName>
    <definedName name="NameFA4_34_1">NA()</definedName>
    <definedName name="NameFA4_35_1">NA()</definedName>
    <definedName name="NameFA4_36_1">NA()</definedName>
    <definedName name="NameFA4_37_1">NA()</definedName>
    <definedName name="NameFA4_38_1">NA()</definedName>
    <definedName name="NameFA4_4_3">NA()</definedName>
    <definedName name="NameFA4_40_3">NA()</definedName>
    <definedName name="NameFA4_5_1">NA()</definedName>
    <definedName name="NameFA5">#REF!</definedName>
    <definedName name="NameFA5_1_3">NA()</definedName>
    <definedName name="NameFA5_25_3">NA()</definedName>
    <definedName name="NameFA5_26_1">NA()</definedName>
    <definedName name="NameFA5_27_1">NA()</definedName>
    <definedName name="NameFA5_28_1">NA()</definedName>
    <definedName name="NameFA5_29_1">NA()</definedName>
    <definedName name="NameFA5_30_1">NA()</definedName>
    <definedName name="NameFA5_31_1">NA()</definedName>
    <definedName name="NameFA5_32_1">NA()</definedName>
    <definedName name="NameFA5_33_1">NA()</definedName>
    <definedName name="NameFA5_34_1">NA()</definedName>
    <definedName name="NameFA5_35_1">NA()</definedName>
    <definedName name="NameFA5_36_1">NA()</definedName>
    <definedName name="NameFA5_37_1">NA()</definedName>
    <definedName name="NameFA5_38_1">NA()</definedName>
    <definedName name="NameFA5_4_3">NA()</definedName>
    <definedName name="NameFA5_40_3">NA()</definedName>
    <definedName name="NameFA5_5_1">NA()</definedName>
    <definedName name="NameFA6">#REF!</definedName>
    <definedName name="NameFA6_1_3">NA()</definedName>
    <definedName name="NameFA6_25_3">NA()</definedName>
    <definedName name="NameFA6_26_1">NA()</definedName>
    <definedName name="NameFA6_27_1">NA()</definedName>
    <definedName name="NameFA6_28_1">NA()</definedName>
    <definedName name="NameFA6_29_1">NA()</definedName>
    <definedName name="NameFA6_30_1">NA()</definedName>
    <definedName name="NameFA6_31_1">NA()</definedName>
    <definedName name="NameFA6_32_1">NA()</definedName>
    <definedName name="NameFA6_33_1">NA()</definedName>
    <definedName name="NameFA6_34_1">NA()</definedName>
    <definedName name="NameFA6_35_1">NA()</definedName>
    <definedName name="NameFA6_36_1">NA()</definedName>
    <definedName name="NameFA6_37_1">NA()</definedName>
    <definedName name="NameFA6_38_1">NA()</definedName>
    <definedName name="NameFA6_4_3">NA()</definedName>
    <definedName name="NameFA6_40_3">NA()</definedName>
    <definedName name="NameFA6_5_1">NA()</definedName>
    <definedName name="NameFA7">#REF!</definedName>
    <definedName name="NameFA7_1_3">NA()</definedName>
    <definedName name="NameFA7_25_3">NA()</definedName>
    <definedName name="NameFA7_26_1">NA()</definedName>
    <definedName name="NameFA7_27_1">NA()</definedName>
    <definedName name="NameFA7_28_1">NA()</definedName>
    <definedName name="NameFA7_29_1">NA()</definedName>
    <definedName name="NameFA7_30_1">NA()</definedName>
    <definedName name="NameFA7_31_1">NA()</definedName>
    <definedName name="NameFA7_32_1">NA()</definedName>
    <definedName name="NameFA7_33_1">NA()</definedName>
    <definedName name="NameFA7_34_1">NA()</definedName>
    <definedName name="NameFA7_35_1">NA()</definedName>
    <definedName name="NameFA7_36_1">NA()</definedName>
    <definedName name="NameFA7_37_1">NA()</definedName>
    <definedName name="NameFA7_38_1">NA()</definedName>
    <definedName name="NameFA7_4_3">NA()</definedName>
    <definedName name="NameFA7_40_3">NA()</definedName>
    <definedName name="NameFA7_5_1">NA()</definedName>
    <definedName name="NameFA8">#REF!</definedName>
    <definedName name="NameFA8_1_3">NA()</definedName>
    <definedName name="NameFA8_25_3">NA()</definedName>
    <definedName name="NameFA8_26_1">NA()</definedName>
    <definedName name="NameFA8_27_1">NA()</definedName>
    <definedName name="NameFA8_28_1">NA()</definedName>
    <definedName name="NameFA8_29_1">NA()</definedName>
    <definedName name="NameFA8_30_1">NA()</definedName>
    <definedName name="NameFA8_31_1">NA()</definedName>
    <definedName name="NameFA8_32_1">NA()</definedName>
    <definedName name="NameFA8_33_1">NA()</definedName>
    <definedName name="NameFA8_34_1">NA()</definedName>
    <definedName name="NameFA8_35_1">NA()</definedName>
    <definedName name="NameFA8_36_1">NA()</definedName>
    <definedName name="NameFA8_37_1">NA()</definedName>
    <definedName name="NameFA8_38_1">NA()</definedName>
    <definedName name="NameFA8_4_3">NA()</definedName>
    <definedName name="NameFA8_40_3">NA()</definedName>
    <definedName name="NameFA8_5_1">NA()</definedName>
    <definedName name="NameFA9">#REF!</definedName>
    <definedName name="NameFA9_1_3">NA()</definedName>
    <definedName name="NameFA9_25_3">NA()</definedName>
    <definedName name="NameFA9_26_1">NA()</definedName>
    <definedName name="NameFA9_27_1">NA()</definedName>
    <definedName name="NameFA9_28_1">NA()</definedName>
    <definedName name="NameFA9_29_1">NA()</definedName>
    <definedName name="NameFA9_30_1">NA()</definedName>
    <definedName name="NameFA9_31_1">NA()</definedName>
    <definedName name="NameFA9_32_1">NA()</definedName>
    <definedName name="NameFA9_33_1">NA()</definedName>
    <definedName name="NameFA9_34_1">NA()</definedName>
    <definedName name="NameFA9_35_1">NA()</definedName>
    <definedName name="NameFA9_36_1">NA()</definedName>
    <definedName name="NameFA9_37_1">NA()</definedName>
    <definedName name="NameFA9_38_1">NA()</definedName>
    <definedName name="NameFA9_4_3">NA()</definedName>
    <definedName name="NameFA9_40_3">NA()</definedName>
    <definedName name="NameFA9_5_1">NA()</definedName>
    <definedName name="nana" hidden="1">#REF!</definedName>
    <definedName name="NAS" hidden="1">#REF!</definedName>
    <definedName name="Nbre_de_Paiements" localSheetId="25">MATCH(0.01,Solde_Final,-1)+1</definedName>
    <definedName name="Nbre_de_Paiements" localSheetId="14">MATCH(0.01,Solde_Final,-1)+1</definedName>
    <definedName name="Nbre_de_Paiements">MATCH(0.01,Solde_Final,-1)+1</definedName>
    <definedName name="nbv" hidden="1">#REF!</definedName>
    <definedName name="ndghdghdgthd" hidden="1">{"résultats",#N/A,FALSE,"résultats SFS";"indicateurs",#N/A,FALSE,"résultats SFS";"commentaires",#N/A,FALSE,"commentaires SFS";"graphiques",#N/A,FALSE,"graphiques SFS"}</definedName>
    <definedName name="nene" hidden="1">#REF!</definedName>
    <definedName name="NET_DEBT" hidden="1">"NET_DEBT"</definedName>
    <definedName name="NET_CHANGE" hidden="1">"NET_CHANGE"</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TEREST_INC" hidden="1">"NET_INTEREST_INC"</definedName>
    <definedName name="NET_INTEREST_INC_AFTER_LL" hidden="1">"NET_INTEREST_INC_AFTER_LL"</definedName>
    <definedName name="NET_LOANS" hidden="1">"NET_LOANS"</definedName>
    <definedName name="Net_Purchase_Price">#REF!</definedName>
    <definedName name="Neu">#REF!</definedName>
    <definedName name="New" localSheetId="6" hidden="1">{"closed",#N/A,FALSE,"Consolidated Products - Budget";"expanded",#N/A,FALSE,"Consolidated Products - Budget"}</definedName>
    <definedName name="New" localSheetId="4" hidden="1">{"closed",#N/A,FALSE,"Consolidated Products - Budget";"expanded",#N/A,FALSE,"Consolidated Products - Budget"}</definedName>
    <definedName name="New" localSheetId="5" hidden="1">{"closed",#N/A,FALSE,"Consolidated Products - Budget";"expanded",#N/A,FALSE,"Consolidated Products - Budget"}</definedName>
    <definedName name="New" hidden="1">{"closed",#N/A,FALSE,"Consolidated Products - Budget";"expanded",#N/A,FALSE,"Consolidated Products - Budget"}</definedName>
    <definedName name="NHJ" hidden="1">{#N/A,#N/A,TRUE,"GLOBAL";#N/A,#N/A,TRUE,"RUSTICOS";#N/A,#N/A,TRUE,"INMUEBLES"}</definedName>
    <definedName name="NHY" hidden="1">{#N/A,#N/A,TRUE,"GLOBAL";#N/A,#N/A,TRUE,"RUSTICOS";#N/A,#N/A,TRUE,"INMUEBLES"}</definedName>
    <definedName name="nlg_eur">1/2.20371</definedName>
    <definedName name="nmmmmmmmmmmmmmmmmmmmmmmmmmmmmmmm" hidden="1">#REF!</definedName>
    <definedName name="nmnb" hidden="1">#REF!</definedName>
    <definedName name="nmnmnbm_1_3">NA()</definedName>
    <definedName name="nmnmnbm_12_3">NA()</definedName>
    <definedName name="nmnmnbm_13_3">NA()</definedName>
    <definedName name="nmnmnbm_14_3">NA()</definedName>
    <definedName name="nmnmnbm_15_3">NA()</definedName>
    <definedName name="nmnmnbm_18_1">NA()</definedName>
    <definedName name="nmnmnbm_19_1">NA()</definedName>
    <definedName name="nmnmnbm_38">NA()</definedName>
    <definedName name="nn">#REF!</definedName>
    <definedName name="nnn" localSheetId="6" hidden="1">{"'pxs'!$A$1:$V$100"}</definedName>
    <definedName name="nnn" localSheetId="4" hidden="1">{"'pxs'!$A$1:$V$100"}</definedName>
    <definedName name="nnn" localSheetId="5" hidden="1">{"'pxs'!$A$1:$V$100"}</definedName>
    <definedName name="nnn" hidden="1">{"'pxs'!$A$1:$V$100"}</definedName>
    <definedName name="ÑÑÑ" hidden="1">{#N/A,#N/A,TRUE,"GLOBAL";#N/A,#N/A,TRUE,"RUSTICOS";#N/A,#N/A,TRUE,"INMUEBLES"}</definedName>
    <definedName name="nnnnnn"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nnnn" hidden="1">{#N/A,#N/A,TRUE,"Pcm Budget 2002  Huf";#N/A,#N/A,TRUE,"Csepel";#N/A,#N/A,TRUE,"Gyor";#N/A,#N/A,TRUE,"Debrecen";#N/A,#N/A,TRUE,"Alba";#N/A,#N/A,TRUE,"Pecs";#N/A,#N/A,TRUE,"Szeged";#N/A,#N/A,TRUE,"Miskolc";#N/A,#N/A,TRUE,"Duna";#N/A,#N/A,TRUE,"Sopron";#N/A,#N/A,TRUE,"nyir";#N/A,#N/A,TRUE,"Kaniza";#N/A,#N/A,TRUE,"Kaposvar";#N/A,#N/A,TRUE,"Szolnok";#N/A,#N/A,TRUE,"Zala";#N/A,#N/A,TRUE,"Szombathely"}</definedName>
    <definedName name="nnnnnnnnnnnnnnnnnnnnn" hidden="1">{#N/A,#N/A,TRUE,"Pcm Budget 2002  Huf";#N/A,#N/A,TRUE,"Csepel";#N/A,#N/A,TRUE,"Gyor";#N/A,#N/A,TRUE,"Debrecen";#N/A,#N/A,TRUE,"Alba";#N/A,#N/A,TRUE,"Pecs";#N/A,#N/A,TRUE,"Szeged";#N/A,#N/A,TRUE,"Miskolc";#N/A,#N/A,TRUE,"Duna";#N/A,#N/A,TRUE,"Sopron";#N/A,#N/A,TRUE,"nyir";#N/A,#N/A,TRUE,"Kaniza";#N/A,#N/A,TRUE,"Kaposvar";#N/A,#N/A,TRUE,"Szolnok";#N/A,#N/A,TRUE,"Zala";#N/A,#N/A,TRUE,"Szombathely"}</definedName>
    <definedName name="No.">#REF!</definedName>
    <definedName name="NombreEdificio">#REF!</definedName>
    <definedName name="NombrePropietario">#REF!</definedName>
    <definedName name="NON_CASH" hidden="1">"NON_CASH"</definedName>
    <definedName name="NON_INTEREST_EXP" hidden="1">"NON_INTEREST_EXP"</definedName>
    <definedName name="NON_INTEREST_INC" hidden="1">"NON_INTEREST_INC"</definedName>
    <definedName name="NoOfHPeriods" hidden="1">#REF!</definedName>
    <definedName name="NoOfProjects" hidden="1">#REF!</definedName>
    <definedName name="Noriega">{"Client Name or Project Name"}</definedName>
    <definedName name="noriega1">{"Client Name or Project Name"}</definedName>
    <definedName name="Noriega2">{"Client Name or Project Name"}</definedName>
    <definedName name="noriega3">{"Client Name or Project Name"}</definedName>
    <definedName name="noriega4">{"Client Name or Project Name"}</definedName>
    <definedName name="NORMAL_INC_AFTER" hidden="1">"NORMAL_INC_AFTER"</definedName>
    <definedName name="NORMAL_INC_AVAIL" hidden="1">"NORMAL_INC_AVAIL"</definedName>
    <definedName name="NORMAL_INC_BEFORE" hidden="1">"NORMAL_INC_BEFORE"</definedName>
    <definedName name="Norvège" hidden="1">{#N/A,#N/A,TRUE,"Pcm Budget 2002  Huf";#N/A,#N/A,TRUE,"Csepel";#N/A,#N/A,TRUE,"Gyor";#N/A,#N/A,TRUE,"Debrecen";#N/A,#N/A,TRUE,"Alba";#N/A,#N/A,TRUE,"Pecs";#N/A,#N/A,TRUE,"Szeged";#N/A,#N/A,TRUE,"Miskolc";#N/A,#N/A,TRUE,"Duna";#N/A,#N/A,TRUE,"Sopron";#N/A,#N/A,TRUE,"nyir";#N/A,#N/A,TRUE,"Kaniza";#N/A,#N/A,TRUE,"Kaposvar";#N/A,#N/A,TRUE,"Szolnok";#N/A,#N/A,TRUE,"Zala";#N/A,#N/A,TRUE,"Szombathely"}</definedName>
    <definedName name="Norvège_2" hidden="1">{#N/A,#N/A,TRUE,"Pcm Budget 2002  Huf";#N/A,#N/A,TRUE,"Csepel";#N/A,#N/A,TRUE,"Gyor";#N/A,#N/A,TRUE,"Debrecen";#N/A,#N/A,TRUE,"Alba";#N/A,#N/A,TRUE,"Pecs";#N/A,#N/A,TRUE,"Szeged";#N/A,#N/A,TRUE,"Miskolc";#N/A,#N/A,TRUE,"Duna";#N/A,#N/A,TRUE,"Sopron";#N/A,#N/A,TRUE,"nyir";#N/A,#N/A,TRUE,"Kaniza";#N/A,#N/A,TRUE,"Kaposvar";#N/A,#N/A,TRUE,"Szolnok";#N/A,#N/A,TRUE,"Zala";#N/A,#N/A,TRUE,"Szombathely"}</definedName>
    <definedName name="Norvège_3" hidden="1">{#N/A,#N/A,TRUE,"Pcm Budget 2002  Huf";#N/A,#N/A,TRUE,"Csepel";#N/A,#N/A,TRUE,"Gyor";#N/A,#N/A,TRUE,"Debrecen";#N/A,#N/A,TRUE,"Alba";#N/A,#N/A,TRUE,"Pecs";#N/A,#N/A,TRUE,"Szeged";#N/A,#N/A,TRUE,"Miskolc";#N/A,#N/A,TRUE,"Duna";#N/A,#N/A,TRUE,"Sopron";#N/A,#N/A,TRUE,"nyir";#N/A,#N/A,TRUE,"Kaniza";#N/A,#N/A,TRUE,"Kaposvar";#N/A,#N/A,TRUE,"Szolnok";#N/A,#N/A,TRUE,"Zala";#N/A,#N/A,TRUE,"Szombathely"}</definedName>
    <definedName name="Norvège_4" hidden="1">{#N/A,#N/A,TRUE,"Pcm Budget 2002  Huf";#N/A,#N/A,TRUE,"Csepel";#N/A,#N/A,TRUE,"Gyor";#N/A,#N/A,TRUE,"Debrecen";#N/A,#N/A,TRUE,"Alba";#N/A,#N/A,TRUE,"Pecs";#N/A,#N/A,TRUE,"Szeged";#N/A,#N/A,TRUE,"Miskolc";#N/A,#N/A,TRUE,"Duna";#N/A,#N/A,TRUE,"Sopron";#N/A,#N/A,TRUE,"nyir";#N/A,#N/A,TRUE,"Kaniza";#N/A,#N/A,TRUE,"Kaposvar";#N/A,#N/A,TRUE,"Szolnok";#N/A,#N/A,TRUE,"Zala";#N/A,#N/A,TRUE,"Szombathely"}</definedName>
    <definedName name="Norvège_5" hidden="1">{#N/A,#N/A,TRUE,"Pcm Budget 2002  Huf";#N/A,#N/A,TRUE,"Csepel";#N/A,#N/A,TRUE,"Gyor";#N/A,#N/A,TRUE,"Debrecen";#N/A,#N/A,TRUE,"Alba";#N/A,#N/A,TRUE,"Pecs";#N/A,#N/A,TRUE,"Szeged";#N/A,#N/A,TRUE,"Miskolc";#N/A,#N/A,TRUE,"Duna";#N/A,#N/A,TRUE,"Sopron";#N/A,#N/A,TRUE,"nyir";#N/A,#N/A,TRUE,"Kaniza";#N/A,#N/A,TRUE,"Kaposvar";#N/A,#N/A,TRUE,"Szolnok";#N/A,#N/A,TRUE,"Zala";#N/A,#N/A,TRUE,"Szombathely"}</definedName>
    <definedName name="NOTES_PAY" hidden="1">"NOTES_PAY"</definedName>
    <definedName name="NoteTextNames" localSheetId="6" hidden="1">{"Text 9";"Text 10";"Text 11";"Text 12"}</definedName>
    <definedName name="NoteTextNames" localSheetId="4" hidden="1">{"Text 9";"Text 10";"Text 11";"Text 12"}</definedName>
    <definedName name="NoteTextNames" localSheetId="5" hidden="1">{"Text 9";"Text 10";"Text 11";"Text 12"}</definedName>
    <definedName name="NoteTextNames" hidden="1">{"Text 9";"Text 10";"Text 11";"Text 12"}</definedName>
    <definedName name="Nov_01" hidden="1">{#N/A,#N/A,FALSE,"UK";#N/A,#N/A,FALSE,"FR";#N/A,#N/A,FALSE,"SWE";#N/A,#N/A,FALSE,"BE";#N/A,#N/A,FALSE,"IT";#N/A,#N/A,FALSE,"SP";#N/A,#N/A,FALSE,"GE";#N/A,#N/A,FALSE,"PO";#N/A,#N/A,FALSE,"SWI";#N/A,#N/A,FALSE,"NON"}</definedName>
    <definedName name="November">#REF!</definedName>
    <definedName name="nowa" localSheetId="6" hidden="1">{#N/A,#N/A,FALSE,"property";#N/A,#N/A,FALSE,"tenants";#N/A,#N/A,FALSE,"capital";#N/A,#N/A,FALSE,"summary"}</definedName>
    <definedName name="nowa" localSheetId="4" hidden="1">{#N/A,#N/A,FALSE,"property";#N/A,#N/A,FALSE,"tenants";#N/A,#N/A,FALSE,"capital";#N/A,#N/A,FALSE,"summary"}</definedName>
    <definedName name="nowa" localSheetId="5" hidden="1">{#N/A,#N/A,FALSE,"property";#N/A,#N/A,FALSE,"tenants";#N/A,#N/A,FALSE,"capital";#N/A,#N/A,FALSE,"summary"}</definedName>
    <definedName name="nowa" hidden="1">{#N/A,#N/A,FALSE,"property";#N/A,#N/A,FALSE,"tenants";#N/A,#N/A,FALSE,"capital";#N/A,#N/A,FALSE,"summary"}</definedName>
    <definedName name="NRO_Update_CY_CompYr1">#REF!</definedName>
    <definedName name="NRO_Update_CY_CompYr1_1">NA()</definedName>
    <definedName name="NRO_Update_CY_CompYr1_10">NA()</definedName>
    <definedName name="NRO_Update_CY_CompYr1_11">NA()</definedName>
    <definedName name="NRO_Update_CY_CompYr1_12">NA()</definedName>
    <definedName name="NRO_Update_CY_CompYr1_13">NA()</definedName>
    <definedName name="NRO_Update_CY_CompYr1_14">NA()</definedName>
    <definedName name="NRO_Update_CY_CompYr1_15">NA()</definedName>
    <definedName name="NRO_Update_CY_CompYr1_16">NA()</definedName>
    <definedName name="NRO_Update_CY_CompYr1_17">NA()</definedName>
    <definedName name="NRO_Update_CY_CompYr1_18">NA()</definedName>
    <definedName name="NRO_Update_CY_CompYr1_3">NA()</definedName>
    <definedName name="NRO_Update_CY_CompYr1_4">NA()</definedName>
    <definedName name="NRO_Update_CY_CompYr1_5">NA()</definedName>
    <definedName name="NRO_Update_CY_CompYr1_6">NA()</definedName>
    <definedName name="NRO_Update_CY_CompYr2">#REF!</definedName>
    <definedName name="NRO_Update_CY_CompYr2_1">NA()</definedName>
    <definedName name="NRO_Update_CY_CompYr2_10">NA()</definedName>
    <definedName name="NRO_Update_CY_CompYr2_11">NA()</definedName>
    <definedName name="NRO_Update_CY_CompYr2_12">NA()</definedName>
    <definedName name="NRO_Update_CY_CompYr2_13">NA()</definedName>
    <definedName name="NRO_Update_CY_CompYr2_14">NA()</definedName>
    <definedName name="NRO_Update_CY_CompYr2_15">NA()</definedName>
    <definedName name="NRO_Update_CY_CompYr2_16">NA()</definedName>
    <definedName name="NRO_Update_CY_CompYr2_17">NA()</definedName>
    <definedName name="NRO_Update_CY_CompYr2_18">NA()</definedName>
    <definedName name="NRO_Update_CY_CompYr2_3">NA()</definedName>
    <definedName name="NRO_Update_CY_CompYr2_4">NA()</definedName>
    <definedName name="NRO_Update_CY_CompYr2_5">NA()</definedName>
    <definedName name="NRO_Update_CY_CompYr2_6">NA()</definedName>
    <definedName name="ns_code">#REF!</definedName>
    <definedName name="nsdade" hidden="1">#REF!</definedName>
    <definedName name="NvsAnswerCol">"'[GL852003-PL023-2003-12-31.xls]BU_Descr'!$A$4"</definedName>
    <definedName name="NvsASD">"V2003-12-31"</definedName>
    <definedName name="NvsAutoDrillOk">"VN"</definedName>
    <definedName name="NvsElapsedTime">0.000474537038826384</definedName>
    <definedName name="NvsElapsedTime_1">0.0020749999966938</definedName>
    <definedName name="NvsElapsedTime_10">0.0020749999966938</definedName>
    <definedName name="NvsElapsedTime_26">0.0020749999966938</definedName>
    <definedName name="NvsEndTime">38055.6616666667</definedName>
    <definedName name="NvsEndTime_1">37391.4140491898</definedName>
    <definedName name="NvsEndTime_10">37391.4140491898</definedName>
    <definedName name="NvsEndTime_26">37391.4140491898</definedName>
    <definedName name="NvsInstanceHook">"CloseNplosion"</definedName>
    <definedName name="NvsInstLang">"VENG"</definedName>
    <definedName name="NvsInstSpec">"%,FBUSINESS_UNIT,VPL023,FCURRENCY_CD,VPLN"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"%,X,RNF..,CZF.."</definedName>
    <definedName name="NvsPanelBusUnit">"V"</definedName>
    <definedName name="NvsPanelEffdt">"V1900-01-01"</definedName>
    <definedName name="NvsPanelSetid">"V03000"</definedName>
    <definedName name="NvsReqBU">"V03000"</definedName>
    <definedName name="NvsReqBUOnly">"VN"</definedName>
    <definedName name="NvsTransLed">"VN"</definedName>
    <definedName name="NvsTreeASD">"V2003-12-31"</definedName>
    <definedName name="NvsValTbl.ACCOUNT">"GL_ACCOUNT_TBL"</definedName>
    <definedName name="NvsValTbl.ACCOUNT_SUM_T">"E_TREE_SUMM1_VW"</definedName>
    <definedName name="NvsValTbl.BUSINESS_UNIT">"BUS_UNIT_TBL_FS"</definedName>
    <definedName name="NvsValTbl.CURRENCY_CD">"CURRENCY_CD_TBL"</definedName>
    <definedName name="NvsValTbl.DEPTID">"DEPARTMENT_TBL"</definedName>
    <definedName name="NvsValTbl.LEDGER">"LED_DETL_VW"</definedName>
    <definedName name="NvsValTbl.SCENARIO">"BD_SCENARIO_TBL"</definedName>
    <definedName name="o" localSheetId="6" hidden="1">{#N/A,#N/A,FALSE,"Aging Summary";#N/A,#N/A,FALSE,"Ratio Analysis";#N/A,#N/A,FALSE,"Test 120 Day Accts";#N/A,#N/A,FALSE,"Tickmarks"}</definedName>
    <definedName name="o" localSheetId="4" hidden="1">{#N/A,#N/A,FALSE,"Aging Summary";#N/A,#N/A,FALSE,"Ratio Analysis";#N/A,#N/A,FALSE,"Test 120 Day Accts";#N/A,#N/A,FALSE,"Tickmarks"}</definedName>
    <definedName name="o" localSheetId="5" hidden="1">{#N/A,#N/A,FALSE,"Aging Summary";#N/A,#N/A,FALSE,"Ratio Analysis";#N/A,#N/A,FALSE,"Test 120 Day Accts";#N/A,#N/A,FALSE,"Tickmarks"}</definedName>
    <definedName name="o" hidden="1">{#N/A,#N/A,FALSE,"Aging Summary";#N/A,#N/A,FALSE,"Ratio Analysis";#N/A,#N/A,FALSE,"Test 120 Day Accts";#N/A,#N/A,FALSE,"Tickmarks"}</definedName>
    <definedName name="ö" hidden="1">#REF!</definedName>
    <definedName name="O.">#REF!</definedName>
    <definedName name="O._1_3">NA()</definedName>
    <definedName name="O._12_3">NA()</definedName>
    <definedName name="O._13_3">NA()</definedName>
    <definedName name="O._14_3">NA()</definedName>
    <definedName name="O._15_3">NA()</definedName>
    <definedName name="O._16_1">NA()</definedName>
    <definedName name="O._18_1">NA()</definedName>
    <definedName name="O._19_1">NA()</definedName>
    <definedName name="O._2_3">NA()</definedName>
    <definedName name="O._3_3">NA()</definedName>
    <definedName name="O._40_3">NA()</definedName>
    <definedName name="O._41_1">NA()</definedName>
    <definedName name="o_2"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_3"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_4"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_5"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9L" hidden="1">{#N/A,#N/A,TRUE,"GLOBAL";#N/A,#N/A,TRUE,"RUSTICOS";#N/A,#N/A,TRUE,"INMUEBLES"}</definedName>
    <definedName name="oa" hidden="1">#REF!</definedName>
    <definedName name="oana" localSheetId="6" hidden="1">{#N/A,#N/A,FALSE,"Aging Summary";#N/A,#N/A,FALSE,"Ratio Analysis";#N/A,#N/A,FALSE,"Test 120 Day Accts";#N/A,#N/A,FALSE,"Tickmarks"}</definedName>
    <definedName name="oana" localSheetId="4" hidden="1">{#N/A,#N/A,FALSE,"Aging Summary";#N/A,#N/A,FALSE,"Ratio Analysis";#N/A,#N/A,FALSE,"Test 120 Day Accts";#N/A,#N/A,FALSE,"Tickmarks"}</definedName>
    <definedName name="oana" localSheetId="5" hidden="1">{#N/A,#N/A,FALSE,"Aging Summary";#N/A,#N/A,FALSE,"Ratio Analysis";#N/A,#N/A,FALSE,"Test 120 Day Accts";#N/A,#N/A,FALSE,"Tickmarks"}</definedName>
    <definedName name="oana" hidden="1">{#N/A,#N/A,FALSE,"Aging Summary";#N/A,#N/A,FALSE,"Ratio Analysis";#N/A,#N/A,FALSE,"Test 120 Day Accts";#N/A,#N/A,FALSE,"Tickmarks"}</definedName>
    <definedName name="oana1" localSheetId="6" hidden="1">{#N/A,#N/A,FALSE,"Aging Summary";#N/A,#N/A,FALSE,"Ratio Analysis";#N/A,#N/A,FALSE,"Test 120 Day Accts";#N/A,#N/A,FALSE,"Tickmarks"}</definedName>
    <definedName name="oana1" localSheetId="4" hidden="1">{#N/A,#N/A,FALSE,"Aging Summary";#N/A,#N/A,FALSE,"Ratio Analysis";#N/A,#N/A,FALSE,"Test 120 Day Accts";#N/A,#N/A,FALSE,"Tickmarks"}</definedName>
    <definedName name="oana1" localSheetId="5" hidden="1">{#N/A,#N/A,FALSE,"Aging Summary";#N/A,#N/A,FALSE,"Ratio Analysis";#N/A,#N/A,FALSE,"Test 120 Day Accts";#N/A,#N/A,FALSE,"Tickmarks"}</definedName>
    <definedName name="oana1" hidden="1">{#N/A,#N/A,FALSE,"Aging Summary";#N/A,#N/A,FALSE,"Ratio Analysis";#N/A,#N/A,FALSE,"Test 120 Day Accts";#N/A,#N/A,FALSE,"Tickmarks"}</definedName>
    <definedName name="Oblast05">#REF!</definedName>
    <definedName name="Oblast05_1_3">NA()</definedName>
    <definedName name="Oblast05_12_3">NA()</definedName>
    <definedName name="Oblast05_13_3">NA()</definedName>
    <definedName name="Oblast05_14_3">NA()</definedName>
    <definedName name="Oblast05_15_3">NA()</definedName>
    <definedName name="Oblast05_18_1">NA()</definedName>
    <definedName name="Oblast05_19_1">NA()</definedName>
    <definedName name="Oblast05_20_1">NA()</definedName>
    <definedName name="Oblast05_21_1">NA()</definedName>
    <definedName name="Oblast05_22_3">NA()</definedName>
    <definedName name="Oblast05_23_3">NA()</definedName>
    <definedName name="Oblast05_24_3">NA()</definedName>
    <definedName name="Oblast05_3_3">NA()</definedName>
    <definedName name="Oblast05_38">NA()</definedName>
    <definedName name="Oblast05_40">NA()</definedName>
    <definedName name="October">#REF!</definedName>
    <definedName name="Office_supplies">#REF!</definedName>
    <definedName name="oi" hidden="1">#REF!</definedName>
    <definedName name="ok" localSheetId="6" hidden="1">{#N/A,#N/A,FALSE,"Czechpia";"pia",#N/A,FALSE,"Chodov"}</definedName>
    <definedName name="ok" localSheetId="4" hidden="1">{#N/A,#N/A,FALSE,"Czechpia";"pia",#N/A,FALSE,"Chodov"}</definedName>
    <definedName name="ok" localSheetId="5" hidden="1">{#N/A,#N/A,FALSE,"Czechpia";"pia",#N/A,FALSE,"Chodov"}</definedName>
    <definedName name="ok" hidden="1">{#N/A,#N/A,FALSE,"Czechpia";"pia",#N/A,FALSE,"Chodov"}</definedName>
    <definedName name="ok_1_3">NA()</definedName>
    <definedName name="ok_12_3">NA()</definedName>
    <definedName name="ok_13_3">NA()</definedName>
    <definedName name="ok_14_3">NA()</definedName>
    <definedName name="ok_15_3">NA()</definedName>
    <definedName name="ok_18_1">NA()</definedName>
    <definedName name="ok_19_1">NA()</definedName>
    <definedName name="ok_38">NA()</definedName>
    <definedName name="ökjlzoktu" hidden="1">{"Informes",#N/A,FALSE,"CA";"Informes",#N/A,FALSE,"CN";"Informes",#N/A,FALSE,"INVERSIONES";"Informes",#N/A,FALSE,"CN Oficial";"Informes",#N/A,FALSE,"CA Oficial";"Informes",#N/A,FALSE,"Res Datos Areas"}</definedName>
    <definedName name="OLIVIER"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oo">#REF!</definedName>
    <definedName name="ooo" hidden="1">2</definedName>
    <definedName name="op" hidden="1">{#N/A,#N/A,FALSE,"Hip.Bas";#N/A,#N/A,FALSE,"ventas";#N/A,#N/A,FALSE,"ingre-Año";#N/A,#N/A,FALSE,"ventas-Año";#N/A,#N/A,FALSE,"Costepro";#N/A,#N/A,FALSE,"inversion";#N/A,#N/A,FALSE,"personal";#N/A,#N/A,FALSE,"Gastos-V";#N/A,#N/A,FALSE,"Circulante";#N/A,#N/A,FALSE,"CONSOLI";#N/A,#N/A,FALSE,"Es-Fin";#N/A,#N/A,FALSE,"Margen-P"}</definedName>
    <definedName name="op_2" hidden="1">{#N/A,#N/A,FALSE,"Hip.Bas";#N/A,#N/A,FALSE,"ventas";#N/A,#N/A,FALSE,"ingre-Año";#N/A,#N/A,FALSE,"ventas-Año";#N/A,#N/A,FALSE,"Costepro";#N/A,#N/A,FALSE,"inversion";#N/A,#N/A,FALSE,"personal";#N/A,#N/A,FALSE,"Gastos-V";#N/A,#N/A,FALSE,"Circulante";#N/A,#N/A,FALSE,"CONSOLI";#N/A,#N/A,FALSE,"Es-Fin";#N/A,#N/A,FALSE,"Margen-P"}</definedName>
    <definedName name="op_3" hidden="1">{#N/A,#N/A,FALSE,"Hip.Bas";#N/A,#N/A,FALSE,"ventas";#N/A,#N/A,FALSE,"ingre-Año";#N/A,#N/A,FALSE,"ventas-Año";#N/A,#N/A,FALSE,"Costepro";#N/A,#N/A,FALSE,"inversion";#N/A,#N/A,FALSE,"personal";#N/A,#N/A,FALSE,"Gastos-V";#N/A,#N/A,FALSE,"Circulante";#N/A,#N/A,FALSE,"CONSOLI";#N/A,#N/A,FALSE,"Es-Fin";#N/A,#N/A,FALSE,"Margen-P"}</definedName>
    <definedName name="op_4" hidden="1">{#N/A,#N/A,FALSE,"Hip.Bas";#N/A,#N/A,FALSE,"ventas";#N/A,#N/A,FALSE,"ingre-Año";#N/A,#N/A,FALSE,"ventas-Año";#N/A,#N/A,FALSE,"Costepro";#N/A,#N/A,FALSE,"inversion";#N/A,#N/A,FALSE,"personal";#N/A,#N/A,FALSE,"Gastos-V";#N/A,#N/A,FALSE,"Circulante";#N/A,#N/A,FALSE,"CONSOLI";#N/A,#N/A,FALSE,"Es-Fin";#N/A,#N/A,FALSE,"Margen-P"}</definedName>
    <definedName name="op_5" hidden="1">{#N/A,#N/A,FALSE,"Hip.Bas";#N/A,#N/A,FALSE,"ventas";#N/A,#N/A,FALSE,"ingre-Año";#N/A,#N/A,FALSE,"ventas-Año";#N/A,#N/A,FALSE,"Costepro";#N/A,#N/A,FALSE,"inversion";#N/A,#N/A,FALSE,"personal";#N/A,#N/A,FALSE,"Gastos-V";#N/A,#N/A,FALSE,"Circulante";#N/A,#N/A,FALSE,"CONSOLI";#N/A,#N/A,FALSE,"Es-Fin";#N/A,#N/A,FALSE,"Margen-P"}</definedName>
    <definedName name="OpeningDate">#REF!</definedName>
    <definedName name="OpeningDate_1_3">NA()</definedName>
    <definedName name="OpeningDate_25_3">NA()</definedName>
    <definedName name="OpeningDate_26_1">NA()</definedName>
    <definedName name="OpeningDate_27_1">NA()</definedName>
    <definedName name="OpeningDate_28_1">NA()</definedName>
    <definedName name="OpeningDate_29_1">NA()</definedName>
    <definedName name="OpeningDate_30_1">NA()</definedName>
    <definedName name="OpeningDate_31_1">NA()</definedName>
    <definedName name="OpeningDate_32_1">NA()</definedName>
    <definedName name="OpeningDate_33_1">NA()</definedName>
    <definedName name="OpeningDate_34_1">NA()</definedName>
    <definedName name="OpeningDate_35_1">NA()</definedName>
    <definedName name="OpeningDate_36_1">NA()</definedName>
    <definedName name="OpeningDate_37_1">NA()</definedName>
    <definedName name="OpeningDate_38_1">NA()</definedName>
    <definedName name="OpeningDate_4_3">NA()</definedName>
    <definedName name="OpeningDate_40_3">NA()</definedName>
    <definedName name="OpeningDate_5_1">NA()</definedName>
    <definedName name="OPENPRICE" hidden="1">"OPENPRICE"</definedName>
    <definedName name="OPER_INC" hidden="1">"OPER_INC"</definedName>
    <definedName name="OTHER_ASSETS" hidden="1">"OTHER_ASSETS"</definedName>
    <definedName name="Other_costs">#REF!</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income_miscellaneous">#REF!</definedName>
    <definedName name="Other_installations">#REF!</definedName>
    <definedName name="OTHER_INVESTING" hidden="1">"OTHER_INVESTING"</definedName>
    <definedName name="OTHER_LIAB" hidden="1">"OTHER_LIAB"</definedName>
    <definedName name="OTHER_LONG_TERM" hidden="1">"OTHER_LONG_TERM"</definedName>
    <definedName name="Other_Maintenance_Costs">#REF!</definedName>
    <definedName name="OTHER_NET" hidden="1">"OTHER_NET"</definedName>
    <definedName name="Other_not_included_in_budget">#REF!</definedName>
    <definedName name="OTHER_OPER" hidden="1">"OTHER_OPER"</definedName>
    <definedName name="OTHER_RECEIV" hidden="1">"OTHER_RECEIV"</definedName>
    <definedName name="OTHER_REVENUE" hidden="1">"OTHER_REVENUE"</definedName>
    <definedName name="Out_02" hidden="1">{#N/A,#N/A,FALSE,"UK";#N/A,#N/A,FALSE,"FR";#N/A,#N/A,FALSE,"SWE";#N/A,#N/A,FALSE,"BE";#N/A,#N/A,FALSE,"IT";#N/A,#N/A,FALSE,"SP";#N/A,#N/A,FALSE,"GE";#N/A,#N/A,FALSE,"PO";#N/A,#N/A,FALSE,"SWI";#N/A,#N/A,FALSE,"NON"}</definedName>
    <definedName name="Outros_Activos" hidden="1">#REF!</definedName>
    <definedName name="OwnershipPercentageP1">#REF!</definedName>
    <definedName name="OwnershipPercentageP1_1_3">NA()</definedName>
    <definedName name="OwnershipPercentageP1_12_3">NA()</definedName>
    <definedName name="OwnershipPercentageP1_13_3">NA()</definedName>
    <definedName name="OwnershipPercentageP1_14_3">NA()</definedName>
    <definedName name="OwnershipPercentageP1_15_3">NA()</definedName>
    <definedName name="OwnershipPercentageP1_16_1">NA()</definedName>
    <definedName name="OwnershipPercentageP1_18_1">NA()</definedName>
    <definedName name="OwnershipPercentageP1_19_1">NA()</definedName>
    <definedName name="OwnershipPercentageP1_2_3">NA()</definedName>
    <definedName name="OwnershipPercentageP1_3_3">NA()</definedName>
    <definedName name="OwnershipPercentageP1_40_3">NA()</definedName>
    <definedName name="OwnershipPercentageP1_41_1">NA()</definedName>
    <definedName name="OwnershipPercentageP10">#REF!</definedName>
    <definedName name="OwnershipPercentageP10_1_3">NA()</definedName>
    <definedName name="OwnershipPercentageP10_12_3">NA()</definedName>
    <definedName name="OwnershipPercentageP10_13_3">NA()</definedName>
    <definedName name="OwnershipPercentageP10_14_3">NA()</definedName>
    <definedName name="OwnershipPercentageP10_15_3">NA()</definedName>
    <definedName name="OwnershipPercentageP10_16_1">NA()</definedName>
    <definedName name="OwnershipPercentageP10_18_1">NA()</definedName>
    <definedName name="OwnershipPercentageP10_19_1">NA()</definedName>
    <definedName name="OwnershipPercentageP10_2_3">NA()</definedName>
    <definedName name="OwnershipPercentageP10_3_3">NA()</definedName>
    <definedName name="OwnershipPercentageP10_40_3">NA()</definedName>
    <definedName name="OwnershipPercentageP10_41_1">NA()</definedName>
    <definedName name="OwnershipPercentageP2">#REF!</definedName>
    <definedName name="OwnershipPercentageP2_1_3">NA()</definedName>
    <definedName name="OwnershipPercentageP2_12_3">NA()</definedName>
    <definedName name="OwnershipPercentageP2_13_3">NA()</definedName>
    <definedName name="OwnershipPercentageP2_14_3">NA()</definedName>
    <definedName name="OwnershipPercentageP2_15_3">NA()</definedName>
    <definedName name="OwnershipPercentageP2_16_1">NA()</definedName>
    <definedName name="OwnershipPercentageP2_18_1">NA()</definedName>
    <definedName name="OwnershipPercentageP2_19_1">NA()</definedName>
    <definedName name="OwnershipPercentageP2_2_3">NA()</definedName>
    <definedName name="OwnershipPercentageP2_3_3">NA()</definedName>
    <definedName name="OwnershipPercentageP2_40_3">NA()</definedName>
    <definedName name="OwnershipPercentageP2_41_1">NA()</definedName>
    <definedName name="OwnershipPercentageP3">#REF!</definedName>
    <definedName name="OwnershipPercentageP3_1_3">NA()</definedName>
    <definedName name="OwnershipPercentageP3_12_3">NA()</definedName>
    <definedName name="OwnershipPercentageP3_13_3">NA()</definedName>
    <definedName name="OwnershipPercentageP3_14_3">NA()</definedName>
    <definedName name="OwnershipPercentageP3_15_3">NA()</definedName>
    <definedName name="OwnershipPercentageP3_16_1">NA()</definedName>
    <definedName name="OwnershipPercentageP3_18_1">NA()</definedName>
    <definedName name="OwnershipPercentageP3_19_1">NA()</definedName>
    <definedName name="OwnershipPercentageP3_2_3">NA()</definedName>
    <definedName name="OwnershipPercentageP3_3_3">NA()</definedName>
    <definedName name="OwnershipPercentageP3_40_3">NA()</definedName>
    <definedName name="OwnershipPercentageP3_41_1">NA()</definedName>
    <definedName name="OwnershipPercentageP4">#REF!</definedName>
    <definedName name="OwnershipPercentageP4_1_3">NA()</definedName>
    <definedName name="OwnershipPercentageP4_12_3">NA()</definedName>
    <definedName name="OwnershipPercentageP4_13_3">NA()</definedName>
    <definedName name="OwnershipPercentageP4_14_3">NA()</definedName>
    <definedName name="OwnershipPercentageP4_15_3">NA()</definedName>
    <definedName name="OwnershipPercentageP4_16_1">NA()</definedName>
    <definedName name="OwnershipPercentageP4_18_1">NA()</definedName>
    <definedName name="OwnershipPercentageP4_19_1">NA()</definedName>
    <definedName name="OwnershipPercentageP4_2_3">NA()</definedName>
    <definedName name="OwnershipPercentageP4_3_3">NA()</definedName>
    <definedName name="OwnershipPercentageP4_40_3">NA()</definedName>
    <definedName name="OwnershipPercentageP4_41_1">NA()</definedName>
    <definedName name="OwnershipPercentageP5">#REF!</definedName>
    <definedName name="OwnershipPercentageP5_1_3">NA()</definedName>
    <definedName name="OwnershipPercentageP5_12_3">NA()</definedName>
    <definedName name="OwnershipPercentageP5_13_3">NA()</definedName>
    <definedName name="OwnershipPercentageP5_14_3">NA()</definedName>
    <definedName name="OwnershipPercentageP5_15_3">NA()</definedName>
    <definedName name="OwnershipPercentageP5_16_1">NA()</definedName>
    <definedName name="OwnershipPercentageP5_18_1">NA()</definedName>
    <definedName name="OwnershipPercentageP5_19_1">NA()</definedName>
    <definedName name="OwnershipPercentageP5_2_3">NA()</definedName>
    <definedName name="OwnershipPercentageP5_3_3">NA()</definedName>
    <definedName name="OwnershipPercentageP5_40_3">NA()</definedName>
    <definedName name="OwnershipPercentageP5_41_1">NA()</definedName>
    <definedName name="OwnershipPercentageP6">#REF!</definedName>
    <definedName name="OwnershipPercentageP6_1_3">NA()</definedName>
    <definedName name="OwnershipPercentageP6_12_3">NA()</definedName>
    <definedName name="OwnershipPercentageP6_13_3">NA()</definedName>
    <definedName name="OwnershipPercentageP6_14_3">NA()</definedName>
    <definedName name="OwnershipPercentageP6_15_3">NA()</definedName>
    <definedName name="OwnershipPercentageP6_16_1">NA()</definedName>
    <definedName name="OwnershipPercentageP6_18_1">NA()</definedName>
    <definedName name="OwnershipPercentageP6_19_1">NA()</definedName>
    <definedName name="OwnershipPercentageP6_2_3">NA()</definedName>
    <definedName name="OwnershipPercentageP6_3_3">NA()</definedName>
    <definedName name="OwnershipPercentageP6_40_3">NA()</definedName>
    <definedName name="OwnershipPercentageP6_41_1">NA()</definedName>
    <definedName name="OwnershipPercentageP7">#REF!</definedName>
    <definedName name="OwnershipPercentageP7_1_3">NA()</definedName>
    <definedName name="OwnershipPercentageP7_12_3">NA()</definedName>
    <definedName name="OwnershipPercentageP7_13_3">NA()</definedName>
    <definedName name="OwnershipPercentageP7_14_3">NA()</definedName>
    <definedName name="OwnershipPercentageP7_15_3">NA()</definedName>
    <definedName name="OwnershipPercentageP7_16_1">NA()</definedName>
    <definedName name="OwnershipPercentageP7_18_1">NA()</definedName>
    <definedName name="OwnershipPercentageP7_19_1">NA()</definedName>
    <definedName name="OwnershipPercentageP7_2_3">NA()</definedName>
    <definedName name="OwnershipPercentageP7_3_3">NA()</definedName>
    <definedName name="OwnershipPercentageP7_40_3">NA()</definedName>
    <definedName name="OwnershipPercentageP7_41_1">NA()</definedName>
    <definedName name="OwnershipPercentageP8">#REF!</definedName>
    <definedName name="OwnershipPercentageP8_1_3">NA()</definedName>
    <definedName name="OwnershipPercentageP8_12_3">NA()</definedName>
    <definedName name="OwnershipPercentageP8_13_3">NA()</definedName>
    <definedName name="OwnershipPercentageP8_14_3">NA()</definedName>
    <definedName name="OwnershipPercentageP8_15_3">NA()</definedName>
    <definedName name="OwnershipPercentageP8_16_1">NA()</definedName>
    <definedName name="OwnershipPercentageP8_18_1">NA()</definedName>
    <definedName name="OwnershipPercentageP8_19_1">NA()</definedName>
    <definedName name="OwnershipPercentageP8_2_3">NA()</definedName>
    <definedName name="OwnershipPercentageP8_3_3">NA()</definedName>
    <definedName name="OwnershipPercentageP8_40_3">NA()</definedName>
    <definedName name="OwnershipPercentageP8_41_1">NA()</definedName>
    <definedName name="OwnershipPercentageP9">#REF!</definedName>
    <definedName name="OwnershipPercentageP9_1_3">NA()</definedName>
    <definedName name="OwnershipPercentageP9_12_3">NA()</definedName>
    <definedName name="OwnershipPercentageP9_13_3">NA()</definedName>
    <definedName name="OwnershipPercentageP9_14_3">NA()</definedName>
    <definedName name="OwnershipPercentageP9_15_3">NA()</definedName>
    <definedName name="OwnershipPercentageP9_16_1">NA()</definedName>
    <definedName name="OwnershipPercentageP9_18_1">NA()</definedName>
    <definedName name="OwnershipPercentageP9_19_1">NA()</definedName>
    <definedName name="OwnershipPercentageP9_2_3">NA()</definedName>
    <definedName name="OwnershipPercentageP9_3_3">NA()</definedName>
    <definedName name="OwnershipPercentageP9_40_3">NA()</definedName>
    <definedName name="OwnershipPercentageP9_41_1">NA()</definedName>
    <definedName name="p">#REF!</definedName>
    <definedName name="P.">#REF!</definedName>
    <definedName name="P._1_3">NA()</definedName>
    <definedName name="P._11_3">NA()</definedName>
    <definedName name="P._12_3">NA()</definedName>
    <definedName name="P._13_3">NA()</definedName>
    <definedName name="P._14_3">NA()</definedName>
    <definedName name="P._15_3">NA()</definedName>
    <definedName name="P._16_1">NA()</definedName>
    <definedName name="P._18_1">NA()</definedName>
    <definedName name="P._19_1">NA()</definedName>
    <definedName name="P._2_3">NA()</definedName>
    <definedName name="P._3_3">NA()</definedName>
    <definedName name="P._40_3">NA()</definedName>
    <definedName name="P._41_1">NA()</definedName>
    <definedName name="p8ujmmkk" hidden="1">#REF!</definedName>
    <definedName name="PARAGLAS" hidden="1">{#N/A,#N/A,FALSE,"ServLig";#N/A,#N/A,FALSE,"Fact";#N/A,#N/A,FALSE,"Inv";#N/A,#N/A,FALSE,"Anexos"}</definedName>
    <definedName name="PARAGLAS_2" hidden="1">{#N/A,#N/A,FALSE,"ServLig";#N/A,#N/A,FALSE,"Fact";#N/A,#N/A,FALSE,"Inv";#N/A,#N/A,FALSE,"Anexos"}</definedName>
    <definedName name="PARAGLAS_3" hidden="1">{#N/A,#N/A,FALSE,"ServLig";#N/A,#N/A,FALSE,"Fact";#N/A,#N/A,FALSE,"Inv";#N/A,#N/A,FALSE,"Anexos"}</definedName>
    <definedName name="PARAGLAS_4" hidden="1">{#N/A,#N/A,FALSE,"ServLig";#N/A,#N/A,FALSE,"Fact";#N/A,#N/A,FALSE,"Inv";#N/A,#N/A,FALSE,"Anexos"}</definedName>
    <definedName name="PARAGLAS_5" hidden="1">{#N/A,#N/A,FALSE,"ServLig";#N/A,#N/A,FALSE,"Fact";#N/A,#N/A,FALSE,"Inv";#N/A,#N/A,FALSE,"Anexos"}</definedName>
    <definedName name="Parking">#REF!</definedName>
    <definedName name="PAY_ACCRUED" hidden="1">"PAY_ACCRUED"</definedName>
    <definedName name="Payment_Needed">"Doplatek"</definedName>
    <definedName name="pbFileName">MID(CELL("filename"),FIND("[",CELL("FILENAME"))+1,(FIND("]",CELL("FILENAME"))) - (FIND("[",CELL("FILENAME"))+1))</definedName>
    <definedName name="pbPrinterFormat">"\\nldn1533pps\PLDN0332-PS on Ne00:"</definedName>
    <definedName name="pbStartPageNumber">1</definedName>
    <definedName name="pbUpdatePageNumbering">TRUE</definedName>
    <definedName name="PCap" hidden="1">#REF!</definedName>
    <definedName name="pçlokj" hidden="1">#REF!</definedName>
    <definedName name="perbolag" hidden="1">{#N/A,#N/A,FALSE,"intag";#N/A,#N/A,FALSE,"budg";#N/A,#N/A,FALSE,"samtl"}</definedName>
    <definedName name="perbolagneu" hidden="1">{#N/A,#N/A,FALSE,"intag";#N/A,#N/A,FALSE,"budg";#N/A,#N/A,FALSE,"samtl"}</definedName>
    <definedName name="period">12</definedName>
    <definedName name="period_from">#REF!</definedName>
    <definedName name="period_to">#REF!</definedName>
    <definedName name="PERIOD1">#REF!</definedName>
    <definedName name="PERIOD2">#REF!</definedName>
    <definedName name="PERIOD3">#REF!</definedName>
    <definedName name="PERIOD4">#REF!</definedName>
    <definedName name="PERIODDATE" hidden="1">"PERIODDATE"</definedName>
    <definedName name="Pest_Control">#REF!</definedName>
    <definedName name="pHILIP" localSheetId="6" hidden="1">{"Inter_Business_Direct_Alloc (XNV)",#N/A,FALSE,"XNV";"Inter_Business_Indirect_Alloc (XNV)",#N/A,FALSE,"XNV";"Corporate_Services (XNV)",#N/A,FALSE,"XNV"}</definedName>
    <definedName name="pHILIP" localSheetId="4" hidden="1">{"Inter_Business_Direct_Alloc (XNV)",#N/A,FALSE,"XNV";"Inter_Business_Indirect_Alloc (XNV)",#N/A,FALSE,"XNV";"Corporate_Services (XNV)",#N/A,FALSE,"XNV"}</definedName>
    <definedName name="pHILIP" localSheetId="5" hidden="1">{"Inter_Business_Direct_Alloc (XNV)",#N/A,FALSE,"XNV";"Inter_Business_Indirect_Alloc (XNV)",#N/A,FALSE,"XNV";"Corporate_Services (XNV)",#N/A,FALSE,"XNV"}</definedName>
    <definedName name="pHILIP" hidden="1">{"Inter_Business_Direct_Alloc (XNV)",#N/A,FALSE,"XNV";"Inter_Business_Indirect_Alloc (XNV)",#N/A,FALSE,"XNV";"Corporate_Services (XNV)",#N/A,FALSE,"XNV"}</definedName>
    <definedName name="pHTML_Control" localSheetId="6" hidden="1">{"'Private Investments-Debt Like'!$A$5:$D$26"}</definedName>
    <definedName name="pHTML_Control" localSheetId="4" hidden="1">{"'Private Investments-Debt Like'!$A$5:$D$26"}</definedName>
    <definedName name="pHTML_Control" localSheetId="5" hidden="1">{"'Private Investments-Debt Like'!$A$5:$D$26"}</definedName>
    <definedName name="pHTML_Control" hidden="1">{"'Private Investments-Debt Like'!$A$5:$D$26"}</definedName>
    <definedName name="pictureformula">INDIRECT(#REF!)</definedName>
    <definedName name="pippo" hidden="1">{#N/A,#N/A,TRUE,"Pcm Budget 2002  Huf";#N/A,#N/A,TRUE,"Csepel";#N/A,#N/A,TRUE,"Gyor";#N/A,#N/A,TRUE,"Debrecen";#N/A,#N/A,TRUE,"Alba";#N/A,#N/A,TRUE,"Pecs";#N/A,#N/A,TRUE,"Szeged";#N/A,#N/A,TRUE,"Miskolc";#N/A,#N/A,TRUE,"Duna";#N/A,#N/A,TRUE,"Sopron";#N/A,#N/A,TRUE,"nyir";#N/A,#N/A,TRUE,"Kaniza";#N/A,#N/A,TRUE,"Kaposvar";#N/A,#N/A,TRUE,"Szolnok";#N/A,#N/A,TRUE,"Zala";#N/A,#N/A,TRUE,"Szombathely"}</definedName>
    <definedName name="Pivot2" localSheetId="6" hidden="1">{"closed",#N/A,FALSE,"Consolidated Products - Budget";"expanded",#N/A,FALSE,"Consolidated Products - Budget"}</definedName>
    <definedName name="Pivot2" localSheetId="4" hidden="1">{"closed",#N/A,FALSE,"Consolidated Products - Budget";"expanded",#N/A,FALSE,"Consolidated Products - Budget"}</definedName>
    <definedName name="Pivot2" localSheetId="5" hidden="1">{"closed",#N/A,FALSE,"Consolidated Products - Budget";"expanded",#N/A,FALSE,"Consolidated Products - Budget"}</definedName>
    <definedName name="Pivot2" hidden="1">{"closed",#N/A,FALSE,"Consolidated Products - Budget";"expanded",#N/A,FALSE,"Consolidated Products - Budget"}</definedName>
    <definedName name="pivot3" localSheetId="6" hidden="1">{"closed",#N/A,FALSE,"Consolidated Products - Budget";"expanded",#N/A,FALSE,"Consolidated Products - Budget"}</definedName>
    <definedName name="pivot3" localSheetId="4" hidden="1">{"closed",#N/A,FALSE,"Consolidated Products - Budget";"expanded",#N/A,FALSE,"Consolidated Products - Budget"}</definedName>
    <definedName name="pivot3" localSheetId="5" hidden="1">{"closed",#N/A,FALSE,"Consolidated Products - Budget";"expanded",#N/A,FALSE,"Consolidated Products - Budget"}</definedName>
    <definedName name="pivot3" hidden="1">{"closed",#N/A,FALSE,"Consolidated Products - Budget";"expanded",#N/A,FALSE,"Consolidated Products - Budget"}</definedName>
    <definedName name="Pivots">#REF!</definedName>
    <definedName name="pl" localSheetId="6" hidden="1">{#N/A,#N/A,FALSE,"Aging Summary";#N/A,#N/A,FALSE,"Ratio Analysis";#N/A,#N/A,FALSE,"Test 120 Day Accts";#N/A,#N/A,FALSE,"Tickmarks"}</definedName>
    <definedName name="pl" localSheetId="4" hidden="1">{#N/A,#N/A,FALSE,"Aging Summary";#N/A,#N/A,FALSE,"Ratio Analysis";#N/A,#N/A,FALSE,"Test 120 Day Accts";#N/A,#N/A,FALSE,"Tickmarks"}</definedName>
    <definedName name="pl" localSheetId="5" hidden="1">{#N/A,#N/A,FALSE,"Aging Summary";#N/A,#N/A,FALSE,"Ratio Analysis";#N/A,#N/A,FALSE,"Test 120 Day Accts";#N/A,#N/A,FALSE,"Tickmarks"}</definedName>
    <definedName name="pl" hidden="1">{#N/A,#N/A,FALSE,"Aging Summary";#N/A,#N/A,FALSE,"Ratio Analysis";#N/A,#N/A,FALSE,"Test 120 Day Accts";#N/A,#N/A,FALSE,"Tickmarks"}</definedName>
    <definedName name="plan2" hidden="1">{#N/A,#N/A,FALSE,"UK";#N/A,#N/A,FALSE,"FR";#N/A,#N/A,FALSE,"SWE";#N/A,#N/A,FALSE,"BE";#N/A,#N/A,FALSE,"IT";#N/A,#N/A,FALSE,"SP";#N/A,#N/A,FALSE,"GE";#N/A,#N/A,FALSE,"PO";#N/A,#N/A,FALSE,"SWI";#N/A,#N/A,FALSE,"NON"}</definedName>
    <definedName name="PLNEUR2007">#N/A</definedName>
    <definedName name="plo" localSheetId="6" hidden="1">{#N/A,#N/A,FALSE,"Czechmjb";"mjb",#N/A,FALSE,"Chodov"}</definedName>
    <definedName name="plo" localSheetId="4" hidden="1">{#N/A,#N/A,FALSE,"Czechmjb";"mjb",#N/A,FALSE,"Chodov"}</definedName>
    <definedName name="plo" localSheetId="5" hidden="1">{#N/A,#N/A,FALSE,"Czechmjb";"mjb",#N/A,FALSE,"Chodov"}</definedName>
    <definedName name="plo" hidden="1">{#N/A,#N/A,FALSE,"Czechmjb";"mjb",#N/A,FALSE,"Chodov"}</definedName>
    <definedName name="Pontos" hidden="1">{"'Parte I (BPA)'!$A$1:$A$3"}</definedName>
    <definedName name="porównanie" localSheetId="6" hidden="1">{#N/A,#N/A,FALSE,"Aging Summary";#N/A,#N/A,FALSE,"Ratio Analysis";#N/A,#N/A,FALSE,"Test 120 Day Accts";#N/A,#N/A,FALSE,"Tickmarks"}</definedName>
    <definedName name="porównanie" localSheetId="4" hidden="1">{#N/A,#N/A,FALSE,"Aging Summary";#N/A,#N/A,FALSE,"Ratio Analysis";#N/A,#N/A,FALSE,"Test 120 Day Accts";#N/A,#N/A,FALSE,"Tickmarks"}</definedName>
    <definedName name="porównanie" localSheetId="5" hidden="1">{#N/A,#N/A,FALSE,"Aging Summary";#N/A,#N/A,FALSE,"Ratio Analysis";#N/A,#N/A,FALSE,"Test 120 Day Accts";#N/A,#N/A,FALSE,"Tickmarks"}</definedName>
    <definedName name="porównanie" hidden="1">{#N/A,#N/A,FALSE,"Aging Summary";#N/A,#N/A,FALSE,"Ratio Analysis";#N/A,#N/A,FALSE,"Test 120 Day Accts";#N/A,#N/A,FALSE,"Tickmarks"}</definedName>
    <definedName name="porra" hidden="1">#REF!</definedName>
    <definedName name="Portagem_Receitas" hidden="1">#REF!</definedName>
    <definedName name="Portagem_Receitas_Estrutura" hidden="1">#REF!</definedName>
    <definedName name="Portagem_Receitascl1" hidden="1">#REF!</definedName>
    <definedName name="Portagem_Receitascl2" hidden="1">#REF!</definedName>
    <definedName name="Portagem_Receitascl3" hidden="1">#REF!</definedName>
    <definedName name="Portagem_Receitascl4" hidden="1">#REF!</definedName>
    <definedName name="Portagem_Taxascl1" hidden="1">#REF!</definedName>
    <definedName name="Portagem_Taxascl2" hidden="1">#REF!</definedName>
    <definedName name="Portagem_Taxascl3" hidden="1">#REF!</definedName>
    <definedName name="Portagem_Taxascl4" hidden="1">#REF!</definedName>
    <definedName name="Portfolio" hidden="1">#REF!</definedName>
    <definedName name="Post___couriers">#REF!</definedName>
    <definedName name="ppplll" hidden="1">#REF!</definedName>
    <definedName name="ppppp">#REF!</definedName>
    <definedName name="PRD">#REF!</definedName>
    <definedName name="Pre_Exp" hidden="1">#REF!</definedName>
    <definedName name="Preetz" hidden="1">{#N/A,#N/A,FALSE,"SKG_SC";#N/A,#N/A,FALSE,"SKG_KP";#N/A,#N/A,FALSE,"SCG_KC";#N/A,#N/A,FALSE,"SKG_PM";#N/A,#N/A,FALSE,"SKG_Asta";#N/A,#N/A,FALSE,"SKG_DE";#N/A,#N/A,FALSE,"SKG_FA";#N/A,#N/A,FALSE,"SKG_EM";#N/A,#N/A,FALSE,"SKG_AK";#N/A,#N/A,FALSE,"SKG_CER";#N/A,#N/A,FALSE,"SKG_BA";#N/A,#N/A,FALSE,"SKG_KO"}</definedName>
    <definedName name="PREF_DIVID" hidden="1">"PREF_DIVID"</definedName>
    <definedName name="PREF_STOCK" hidden="1">"PREF_STOCK"</definedName>
    <definedName name="Prepaid" hidden="1">#REF!</definedName>
    <definedName name="PREPAID_EXPEN" hidden="1">"PREPAID_EXPEN"</definedName>
    <definedName name="present_year">2005</definedName>
    <definedName name="present_year1">2001</definedName>
    <definedName name="present_year2">2002</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ICE_OVER_EPS_EST" hidden="1">"PRICE_OVER_EPS_EST"</definedName>
    <definedName name="PRICE_OVER_EPS_EST_1" hidden="1">"PRICE_OVER_EPS_EST_1"</definedName>
    <definedName name="PRICE_OVER_LTM_EPS" hidden="1">"PRICE_OVER_LTM_EPS"</definedName>
    <definedName name="PRINT">#REF!</definedName>
    <definedName name="_xlnm.Print_Area" localSheetId="18">' Tenant Sales - Lib'!$A$1:$AT$117</definedName>
    <definedName name="_xlnm.Print_Area" localSheetId="12">'Ancillary - Lib'!$A$1:$D$16</definedName>
    <definedName name="_xlnm.Print_Area" localSheetId="26">'Ancillary - Usti'!$A$1:$E$17</definedName>
    <definedName name="_xlnm.Print_Area" localSheetId="0">Content!$A$1:$D$58</definedName>
    <definedName name="_xlnm.Print_Area" localSheetId="4">Footfall!$A$1:$P$61</definedName>
    <definedName name="_xlnm.Print_Area" localSheetId="15">'Marex - Lib'!$A$1:$C$28</definedName>
    <definedName name="_xlnm.Print_Area" localSheetId="28">'Marex - Usti'!$A$1:$D$23</definedName>
    <definedName name="_xlnm.Print_Area" localSheetId="3">NOI!$A$1:$G$18</definedName>
    <definedName name="_xlnm.Print_Area" localSheetId="13">'OPEX - Lib'!$A$1:$G$33</definedName>
    <definedName name="_xlnm.Print_Area" localSheetId="24">'OPEX - Usti'!$A$1:$G$34</definedName>
    <definedName name="_xlnm.Print_Area" localSheetId="2">'Portfolio Overview'!$A$1:$F$14</definedName>
    <definedName name="_xlnm.Print_Area" localSheetId="16">'PV - Lib'!$A$1:$I$9</definedName>
    <definedName name="_xlnm.Print_Area" localSheetId="29">'PV - Usti'!$A$1:$I$9</definedName>
    <definedName name="_xlnm.Print_Area" localSheetId="8">'Rent Roll - Lib'!$A$1:$AH$173</definedName>
    <definedName name="_xlnm.Print_Area" localSheetId="20">'Rent Roll - Usti '!$A$1:$AH$150</definedName>
    <definedName name="_xlnm.Print_Area" localSheetId="17">'RtS - Lib'!$A$1:$O$89</definedName>
    <definedName name="_xlnm.Print_Area" localSheetId="23">'RtS - Usti'!$A$1:$P$76</definedName>
    <definedName name="_xlnm.Print_Area" localSheetId="11">'Statistics - Lib'!$A$1:$AF$115</definedName>
    <definedName name="_xlnm.Print_Area" localSheetId="9">'Step Rent - Lib'!$A$1:$T$13</definedName>
    <definedName name="_xlnm.Print_Area" localSheetId="21">'Step Rent - Usti'!$A$1:$AE$11</definedName>
    <definedName name="_xlnm.Print_Area" localSheetId="5">'Subject of Sale and TBV'!$A$1:$V$78</definedName>
    <definedName name="_xlnm.Print_Area" localSheetId="30">'Tenant Sales - Usti'!$A$1:$AV$103</definedName>
    <definedName name="_xlnm.Print_Area" localSheetId="10">'Turnover Rent - Lib'!$A$1:$E$34</definedName>
    <definedName name="_xlnm.Print_Area" localSheetId="27">'Turnover Rent - Usti'!$A$1:$G$25</definedName>
    <definedName name="_xlnm.Print_Area" localSheetId="25">'Utilites - Usti'!$A$1:$D$23</definedName>
    <definedName name="_xlnm.Print_Area" localSheetId="14">'Utilities - Lib'!$A$1:$D$25</definedName>
    <definedName name="_xlnm.Print_Area">#REF!</definedName>
    <definedName name="Print_Area_MI">#REF!</definedName>
    <definedName name="Print_CSC_Report_2" localSheetId="6" hidden="1">{"CSC_1",#N/A,FALSE,"CSC Outputs";"CSC_2",#N/A,FALSE,"CSC Outputs"}</definedName>
    <definedName name="Print_CSC_Report_2" localSheetId="4" hidden="1">{"CSC_1",#N/A,FALSE,"CSC Outputs";"CSC_2",#N/A,FALSE,"CSC Outputs"}</definedName>
    <definedName name="Print_CSC_Report_2" localSheetId="5" hidden="1">{"CSC_1",#N/A,FALSE,"CSC Outputs";"CSC_2",#N/A,FALSE,"CSC Outputs"}</definedName>
    <definedName name="Print_CSC_Report_2" hidden="1">{"CSC_1",#N/A,FALSE,"CSC Outputs";"CSC_2",#N/A,FALSE,"CSC Outputs"}</definedName>
    <definedName name="Print_CSC_Report_3" localSheetId="6" hidden="1">{"CSC_1",#N/A,FALSE,"CSC Outputs";"CSC_2",#N/A,FALSE,"CSC Outputs"}</definedName>
    <definedName name="Print_CSC_Report_3" localSheetId="4" hidden="1">{"CSC_1",#N/A,FALSE,"CSC Outputs";"CSC_2",#N/A,FALSE,"CSC Outputs"}</definedName>
    <definedName name="Print_CSC_Report_3" localSheetId="5" hidden="1">{"CSC_1",#N/A,FALSE,"CSC Outputs";"CSC_2",#N/A,FALSE,"CSC Outputs"}</definedName>
    <definedName name="Print_CSC_Report_3" hidden="1">{"CSC_1",#N/A,FALSE,"CSC Outputs";"CSC_2",#N/A,FALSE,"CSC Outputs"}</definedName>
    <definedName name="Print_CSC_Report_3a" localSheetId="6" hidden="1">{"CSC_1",#N/A,FALSE,"CSC Outputs";"CSC_2",#N/A,FALSE,"CSC Outputs"}</definedName>
    <definedName name="Print_CSC_Report_3a" localSheetId="4" hidden="1">{"CSC_1",#N/A,FALSE,"CSC Outputs";"CSC_2",#N/A,FALSE,"CSC Outputs"}</definedName>
    <definedName name="Print_CSC_Report_3a" localSheetId="5" hidden="1">{"CSC_1",#N/A,FALSE,"CSC Outputs";"CSC_2",#N/A,FALSE,"CSC Outputs"}</definedName>
    <definedName name="Print_CSC_Report_3a" hidden="1">{"CSC_1",#N/A,FALSE,"CSC Outputs";"CSC_2",#N/A,FALSE,"CSC Outputs"}</definedName>
    <definedName name="Print_CSC_Report_4" localSheetId="6" hidden="1">{"CSC_1",#N/A,FALSE,"CSC Outputs";"CSC_2",#N/A,FALSE,"CSC Outputs"}</definedName>
    <definedName name="Print_CSC_Report_4" localSheetId="4" hidden="1">{"CSC_1",#N/A,FALSE,"CSC Outputs";"CSC_2",#N/A,FALSE,"CSC Outputs"}</definedName>
    <definedName name="Print_CSC_Report_4" localSheetId="5" hidden="1">{"CSC_1",#N/A,FALSE,"CSC Outputs";"CSC_2",#N/A,FALSE,"CSC Outputs"}</definedName>
    <definedName name="Print_CSC_Report_4" hidden="1">{"CSC_1",#N/A,FALSE,"CSC Outputs";"CSC_2",#N/A,FALSE,"CSC Outputs"}</definedName>
    <definedName name="Print_CSC_Report_4a" localSheetId="6" hidden="1">{"CSC_1",#N/A,FALSE,"CSC Outputs";"CSC_2",#N/A,FALSE,"CSC Outputs"}</definedName>
    <definedName name="Print_CSC_Report_4a" localSheetId="4" hidden="1">{"CSC_1",#N/A,FALSE,"CSC Outputs";"CSC_2",#N/A,FALSE,"CSC Outputs"}</definedName>
    <definedName name="Print_CSC_Report_4a" localSheetId="5" hidden="1">{"CSC_1",#N/A,FALSE,"CSC Outputs";"CSC_2",#N/A,FALSE,"CSC Outputs"}</definedName>
    <definedName name="Print_CSC_Report_4a" hidden="1">{"CSC_1",#N/A,FALSE,"CSC Outputs";"CSC_2",#N/A,FALSE,"CSC Outputs"}</definedName>
    <definedName name="_xlnm.Print_Titles">#N/A</definedName>
    <definedName name="Print_Titles_MI">#REF!</definedName>
    <definedName name="priorytet">#REF!</definedName>
    <definedName name="Priorytety">#REF!</definedName>
    <definedName name="PRO_FORMA_BASIC_EPS" hidden="1">"PRO_FORMA_BASIC_EPS"</definedName>
    <definedName name="PRO_FORMA_DILUT_EPS" hidden="1">"PRO_FORMA_DILUT_EPS"</definedName>
    <definedName name="PRO_FORMA_NET_INC" hidden="1">"PRO_FORMA_NET_INC"</definedName>
    <definedName name="producto">{"Client Name or Project Name"}</definedName>
    <definedName name="ProformaCurrency">#REF!</definedName>
    <definedName name="ProformaCurrency_1_3">NA()</definedName>
    <definedName name="ProformaCurrency_25_3">NA()</definedName>
    <definedName name="ProformaCurrency_26_1">NA()</definedName>
    <definedName name="ProformaCurrency_27_1">NA()</definedName>
    <definedName name="ProformaCurrency_28_1">NA()</definedName>
    <definedName name="ProformaCurrency_29_1">NA()</definedName>
    <definedName name="ProformaCurrency_30_1">NA()</definedName>
    <definedName name="ProformaCurrency_31_1">NA()</definedName>
    <definedName name="ProformaCurrency_32_1">NA()</definedName>
    <definedName name="ProformaCurrency_33_1">NA()</definedName>
    <definedName name="ProformaCurrency_34_1">NA()</definedName>
    <definedName name="ProformaCurrency_35_1">NA()</definedName>
    <definedName name="ProformaCurrency_36_1">NA()</definedName>
    <definedName name="ProformaCurrency_37_1">NA()</definedName>
    <definedName name="ProformaCurrency_38_1">NA()</definedName>
    <definedName name="ProformaCurrency_4_3">NA()</definedName>
    <definedName name="ProformaCurrency_40_3">NA()</definedName>
    <definedName name="ProformaCurrency_5_1">NA()</definedName>
    <definedName name="ProformaDate">#REF!</definedName>
    <definedName name="ProformaDate_1_3">NA()</definedName>
    <definedName name="ProformaDate_25_3">NA()</definedName>
    <definedName name="ProformaDate_26_1">NA()</definedName>
    <definedName name="ProformaDate_27_1">NA()</definedName>
    <definedName name="ProformaDate_28_1">NA()</definedName>
    <definedName name="ProformaDate_29_1">NA()</definedName>
    <definedName name="ProformaDate_30_1">NA()</definedName>
    <definedName name="ProformaDate_31_1">NA()</definedName>
    <definedName name="ProformaDate_32_1">NA()</definedName>
    <definedName name="ProformaDate_33_1">NA()</definedName>
    <definedName name="ProformaDate_34_1">NA()</definedName>
    <definedName name="ProformaDate_35_1">NA()</definedName>
    <definedName name="ProformaDate_36_1">NA()</definedName>
    <definedName name="ProformaDate_37_1">NA()</definedName>
    <definedName name="ProformaDate_38_1">NA()</definedName>
    <definedName name="ProformaDate_4_3">NA()</definedName>
    <definedName name="ProformaDate_40_3">NA()</definedName>
    <definedName name="ProformaDate_5_1">NA()</definedName>
    <definedName name="ProformaTitle">#REF!</definedName>
    <definedName name="ProformaTitle_1_3">NA()</definedName>
    <definedName name="ProformaTitle_25_3">NA()</definedName>
    <definedName name="ProformaTitle_26_1">NA()</definedName>
    <definedName name="ProformaTitle_27_1">NA()</definedName>
    <definedName name="ProformaTitle_28_1">NA()</definedName>
    <definedName name="ProformaTitle_29_1">NA()</definedName>
    <definedName name="ProformaTitle_30_1">NA()</definedName>
    <definedName name="ProformaTitle_31_1">NA()</definedName>
    <definedName name="ProformaTitle_32_1">NA()</definedName>
    <definedName name="ProformaTitle_33_1">NA()</definedName>
    <definedName name="ProformaTitle_34_1">NA()</definedName>
    <definedName name="ProformaTitle_35_1">NA()</definedName>
    <definedName name="ProformaTitle_36_1">NA()</definedName>
    <definedName name="ProformaTitle_37_1">NA()</definedName>
    <definedName name="ProformaTitle_38_1">NA()</definedName>
    <definedName name="ProformaTitle_4_3">NA()</definedName>
    <definedName name="ProformaTitle_40_3">NA()</definedName>
    <definedName name="ProformaTitle_5_1">NA()</definedName>
    <definedName name="ProformaVersion">#REF!</definedName>
    <definedName name="ProformaVersion_1_3">NA()</definedName>
    <definedName name="ProformaVersion_25_3">NA()</definedName>
    <definedName name="ProformaVersion_26_1">NA()</definedName>
    <definedName name="ProformaVersion_27_1">NA()</definedName>
    <definedName name="ProformaVersion_28_1">NA()</definedName>
    <definedName name="ProformaVersion_29_1">NA()</definedName>
    <definedName name="ProformaVersion_30_1">NA()</definedName>
    <definedName name="ProformaVersion_31_1">NA()</definedName>
    <definedName name="ProformaVersion_32_1">NA()</definedName>
    <definedName name="ProformaVersion_33_1">NA()</definedName>
    <definedName name="ProformaVersion_34_1">NA()</definedName>
    <definedName name="ProformaVersion_35_1">NA()</definedName>
    <definedName name="ProformaVersion_36_1">NA()</definedName>
    <definedName name="ProformaVersion_37_1">NA()</definedName>
    <definedName name="ProformaVersion_38_1">NA()</definedName>
    <definedName name="ProformaVersion_4_3">NA()</definedName>
    <definedName name="ProformaVersion_40_3">NA()</definedName>
    <definedName name="ProformaVersion_5_1">NA()</definedName>
    <definedName name="prog" hidden="1">#REF!</definedName>
    <definedName name="Project_name">#REF!</definedName>
    <definedName name="ProjectName">#REF!</definedName>
    <definedName name="ProjectName_1_3">NA()</definedName>
    <definedName name="ProjectName_25_3">NA()</definedName>
    <definedName name="ProjectName_26_1">NA()</definedName>
    <definedName name="ProjectName_27_1">NA()</definedName>
    <definedName name="ProjectName_28_1">NA()</definedName>
    <definedName name="ProjectName_29_1">NA()</definedName>
    <definedName name="ProjectName_30_1">NA()</definedName>
    <definedName name="ProjectName_31_1">NA()</definedName>
    <definedName name="ProjectName_32_1">NA()</definedName>
    <definedName name="ProjectName_33_1">NA()</definedName>
    <definedName name="ProjectName_34_1">NA()</definedName>
    <definedName name="ProjectName_35_1">NA()</definedName>
    <definedName name="ProjectName_36_1">NA()</definedName>
    <definedName name="ProjectName_37_1">NA()</definedName>
    <definedName name="ProjectName_38_1">NA()</definedName>
    <definedName name="ProjectName_4_3">NA()</definedName>
    <definedName name="ProjectName_40_3">NA()</definedName>
    <definedName name="ProjectName_5_1">NA()</definedName>
    <definedName name="ProjectName1">#REF!</definedName>
    <definedName name="ProjectName1_12_3">NA()</definedName>
    <definedName name="ProjectName1_13_3">NA()</definedName>
    <definedName name="ProjectName1_14_3">NA()</definedName>
    <definedName name="ProjectName1_15_3">NA()</definedName>
    <definedName name="ProjectName1_16_1">NA()</definedName>
    <definedName name="ProjectName1_18_1">NA()</definedName>
    <definedName name="ProjectName1_19_1">NA()</definedName>
    <definedName name="ProjectName1_2_3">NA()</definedName>
    <definedName name="ProjectName1_3_3">NA()</definedName>
    <definedName name="ProjectName1_40_3">NA()</definedName>
    <definedName name="ProjectName1_41_1">NA()</definedName>
    <definedName name="ProjectName10">#REF!</definedName>
    <definedName name="ProjectName10_1_3">NA()</definedName>
    <definedName name="ProjectName10_12_3">NA()</definedName>
    <definedName name="ProjectName10_13_3">NA()</definedName>
    <definedName name="ProjectName10_14_3">NA()</definedName>
    <definedName name="ProjectName10_15_3">NA()</definedName>
    <definedName name="ProjectName10_16_1">NA()</definedName>
    <definedName name="ProjectName10_18_1">NA()</definedName>
    <definedName name="ProjectName10_19_1">NA()</definedName>
    <definedName name="ProjectName10_2_3">NA()</definedName>
    <definedName name="ProjectName10_3_3">NA()</definedName>
    <definedName name="ProjectName10_40_3">NA()</definedName>
    <definedName name="ProjectName10_41_1">NA()</definedName>
    <definedName name="Projectname2">#REF!</definedName>
    <definedName name="Projectname2_12_3">NA()</definedName>
    <definedName name="Projectname2_13_3">NA()</definedName>
    <definedName name="Projectname2_14_3">NA()</definedName>
    <definedName name="Projectname2_15_3">NA()</definedName>
    <definedName name="Projectname2_16_1">NA()</definedName>
    <definedName name="Projectname2_18_1">NA()</definedName>
    <definedName name="Projectname2_19_1">NA()</definedName>
    <definedName name="Projectname2_2_3">NA()</definedName>
    <definedName name="Projectname2_3_3">NA()</definedName>
    <definedName name="Projectname2_40_3">NA()</definedName>
    <definedName name="Projectname2_41_1">NA()</definedName>
    <definedName name="Projectname3">#REF!</definedName>
    <definedName name="Projectname3_12_3">NA()</definedName>
    <definedName name="Projectname3_13_3">NA()</definedName>
    <definedName name="Projectname3_14_3">NA()</definedName>
    <definedName name="Projectname3_15_3">NA()</definedName>
    <definedName name="Projectname3_16_1">NA()</definedName>
    <definedName name="Projectname3_18_1">NA()</definedName>
    <definedName name="Projectname3_19_1">NA()</definedName>
    <definedName name="Projectname3_2_3">NA()</definedName>
    <definedName name="Projectname3_3_3">NA()</definedName>
    <definedName name="Projectname3_40_3">NA()</definedName>
    <definedName name="Projectname3_41_1">NA()</definedName>
    <definedName name="Projectname4">#REF!</definedName>
    <definedName name="Projectname4_1_3">NA()</definedName>
    <definedName name="Projectname4_12_3">NA()</definedName>
    <definedName name="Projectname4_13_3">NA()</definedName>
    <definedName name="Projectname4_14_3">NA()</definedName>
    <definedName name="Projectname4_15_3">NA()</definedName>
    <definedName name="Projectname4_16_1">NA()</definedName>
    <definedName name="Projectname4_18_1">NA()</definedName>
    <definedName name="Projectname4_19_1">NA()</definedName>
    <definedName name="Projectname4_2_3">NA()</definedName>
    <definedName name="Projectname4_3_3">NA()</definedName>
    <definedName name="Projectname4_40_3">NA()</definedName>
    <definedName name="Projectname4_41_1">NA()</definedName>
    <definedName name="Projectname5">#REF!</definedName>
    <definedName name="Projectname5_1_3">NA()</definedName>
    <definedName name="Projectname5_12_3">NA()</definedName>
    <definedName name="Projectname5_13_3">NA()</definedName>
    <definedName name="Projectname5_14_3">NA()</definedName>
    <definedName name="Projectname5_15_3">NA()</definedName>
    <definedName name="Projectname5_16_1">NA()</definedName>
    <definedName name="Projectname5_18_1">NA()</definedName>
    <definedName name="Projectname5_19_1">NA()</definedName>
    <definedName name="Projectname5_2_3">NA()</definedName>
    <definedName name="Projectname5_3_3">NA()</definedName>
    <definedName name="Projectname5_40_3">NA()</definedName>
    <definedName name="Projectname5_41_1">NA()</definedName>
    <definedName name="Projectname6">#REF!</definedName>
    <definedName name="Projectname6_1_3">NA()</definedName>
    <definedName name="Projectname6_12_3">NA()</definedName>
    <definedName name="Projectname6_13_3">NA()</definedName>
    <definedName name="Projectname6_14_3">NA()</definedName>
    <definedName name="Projectname6_15_3">NA()</definedName>
    <definedName name="Projectname6_16_1">NA()</definedName>
    <definedName name="Projectname6_18_1">NA()</definedName>
    <definedName name="Projectname6_19_1">NA()</definedName>
    <definedName name="Projectname6_2_3">NA()</definedName>
    <definedName name="Projectname6_3_3">NA()</definedName>
    <definedName name="Projectname6_40_3">NA()</definedName>
    <definedName name="Projectname6_41_1">NA()</definedName>
    <definedName name="Projectname7">#REF!</definedName>
    <definedName name="Projectname7_1_3">NA()</definedName>
    <definedName name="Projectname7_12_3">NA()</definedName>
    <definedName name="Projectname7_13_3">NA()</definedName>
    <definedName name="Projectname7_14_3">NA()</definedName>
    <definedName name="Projectname7_15_3">NA()</definedName>
    <definedName name="Projectname7_16_1">NA()</definedName>
    <definedName name="Projectname7_18_1">NA()</definedName>
    <definedName name="Projectname7_19_1">NA()</definedName>
    <definedName name="Projectname7_2_3">NA()</definedName>
    <definedName name="Projectname7_3_3">NA()</definedName>
    <definedName name="Projectname7_40_3">NA()</definedName>
    <definedName name="Projectname7_41_1">NA()</definedName>
    <definedName name="Projectname8">#REF!</definedName>
    <definedName name="Projectname8_1_3">NA()</definedName>
    <definedName name="Projectname8_12_3">NA()</definedName>
    <definedName name="Projectname8_13_3">NA()</definedName>
    <definedName name="Projectname8_14_3">NA()</definedName>
    <definedName name="Projectname8_15_3">NA()</definedName>
    <definedName name="Projectname8_16_1">NA()</definedName>
    <definedName name="Projectname8_18_1">NA()</definedName>
    <definedName name="Projectname8_19_1">NA()</definedName>
    <definedName name="Projectname8_2_3">NA()</definedName>
    <definedName name="Projectname8_3_3">NA()</definedName>
    <definedName name="Projectname8_40_3">NA()</definedName>
    <definedName name="Projectname8_41_1">NA()</definedName>
    <definedName name="ProjectName9">#REF!</definedName>
    <definedName name="ProjectName9_1_3">NA()</definedName>
    <definedName name="ProjectName9_12_3">NA()</definedName>
    <definedName name="ProjectName9_13_3">NA()</definedName>
    <definedName name="ProjectName9_14_3">NA()</definedName>
    <definedName name="ProjectName9_15_3">NA()</definedName>
    <definedName name="ProjectName9_16_1">NA()</definedName>
    <definedName name="ProjectName9_18_1">NA()</definedName>
    <definedName name="ProjectName9_19_1">NA()</definedName>
    <definedName name="ProjectName9_2_3">NA()</definedName>
    <definedName name="ProjectName9_3_3">NA()</definedName>
    <definedName name="ProjectName9_40_3">NA()</definedName>
    <definedName name="ProjectName9_41_1">NA()</definedName>
    <definedName name="Projectopen1">#REF!</definedName>
    <definedName name="Projectopen1_12_3">NA()</definedName>
    <definedName name="Projectopen1_13_3">NA()</definedName>
    <definedName name="Projectopen1_14_3">NA()</definedName>
    <definedName name="Projectopen1_15_3">NA()</definedName>
    <definedName name="Projectopen1_16_1">NA()</definedName>
    <definedName name="Projectopen1_18_1">NA()</definedName>
    <definedName name="Projectopen1_19_1">NA()</definedName>
    <definedName name="Projectopen1_2_3">NA()</definedName>
    <definedName name="Projectopen1_3_3">NA()</definedName>
    <definedName name="Projectopen1_40_3">NA()</definedName>
    <definedName name="Projectopen1_41_1">NA()</definedName>
    <definedName name="Projectopen10">#REF!</definedName>
    <definedName name="Projectopen10_1_3">NA()</definedName>
    <definedName name="Projectopen10_12_3">NA()</definedName>
    <definedName name="Projectopen10_13_3">NA()</definedName>
    <definedName name="Projectopen10_14_3">NA()</definedName>
    <definedName name="Projectopen10_15_3">NA()</definedName>
    <definedName name="Projectopen10_16_1">NA()</definedName>
    <definedName name="Projectopen10_18_1">NA()</definedName>
    <definedName name="Projectopen10_19_1">NA()</definedName>
    <definedName name="Projectopen10_2_3">NA()</definedName>
    <definedName name="Projectopen10_3_3">NA()</definedName>
    <definedName name="Projectopen10_40_3">NA()</definedName>
    <definedName name="Projectopen10_41_1">NA()</definedName>
    <definedName name="Projectopen2">#REF!</definedName>
    <definedName name="Projectopen2_12_3">NA()</definedName>
    <definedName name="Projectopen2_13_3">NA()</definedName>
    <definedName name="Projectopen2_14_3">NA()</definedName>
    <definedName name="Projectopen2_15_3">NA()</definedName>
    <definedName name="Projectopen2_16_1">NA()</definedName>
    <definedName name="Projectopen2_18_1">NA()</definedName>
    <definedName name="Projectopen2_19_1">NA()</definedName>
    <definedName name="Projectopen2_2_3">NA()</definedName>
    <definedName name="Projectopen2_3_3">NA()</definedName>
    <definedName name="Projectopen2_40_3">NA()</definedName>
    <definedName name="Projectopen2_41_1">NA()</definedName>
    <definedName name="Projectopen3">#REF!</definedName>
    <definedName name="Projectopen3_12_3">NA()</definedName>
    <definedName name="Projectopen3_13_3">NA()</definedName>
    <definedName name="Projectopen3_14_3">NA()</definedName>
    <definedName name="Projectopen3_15_3">NA()</definedName>
    <definedName name="Projectopen3_16_1">NA()</definedName>
    <definedName name="Projectopen3_18_1">NA()</definedName>
    <definedName name="Projectopen3_19_1">NA()</definedName>
    <definedName name="Projectopen3_2_3">NA()</definedName>
    <definedName name="Projectopen3_3_3">NA()</definedName>
    <definedName name="Projectopen3_40_3">NA()</definedName>
    <definedName name="Projectopen3_41_1">NA()</definedName>
    <definedName name="Projectopen4">#REF!</definedName>
    <definedName name="Projectopen4_1_3">NA()</definedName>
    <definedName name="Projectopen4_12_3">NA()</definedName>
    <definedName name="Projectopen4_13_3">NA()</definedName>
    <definedName name="Projectopen4_14_3">NA()</definedName>
    <definedName name="Projectopen4_15_3">NA()</definedName>
    <definedName name="Projectopen4_16_1">NA()</definedName>
    <definedName name="Projectopen4_18_1">NA()</definedName>
    <definedName name="Projectopen4_19_1">NA()</definedName>
    <definedName name="Projectopen4_2_3">NA()</definedName>
    <definedName name="Projectopen4_3_3">NA()</definedName>
    <definedName name="Projectopen4_40_3">NA()</definedName>
    <definedName name="Projectopen4_41_1">NA()</definedName>
    <definedName name="Projectopen5">#REF!</definedName>
    <definedName name="Projectopen5_1_3">NA()</definedName>
    <definedName name="Projectopen5_12_3">NA()</definedName>
    <definedName name="Projectopen5_13_3">NA()</definedName>
    <definedName name="Projectopen5_14_3">NA()</definedName>
    <definedName name="Projectopen5_15_3">NA()</definedName>
    <definedName name="Projectopen5_16_1">NA()</definedName>
    <definedName name="Projectopen5_18_1">NA()</definedName>
    <definedName name="Projectopen5_19_1">NA()</definedName>
    <definedName name="Projectopen5_2_3">NA()</definedName>
    <definedName name="Projectopen5_3_3">NA()</definedName>
    <definedName name="Projectopen5_40_3">NA()</definedName>
    <definedName name="Projectopen5_41_1">NA()</definedName>
    <definedName name="Projectopen6">#REF!</definedName>
    <definedName name="Projectopen6_1_3">NA()</definedName>
    <definedName name="Projectopen6_12_3">NA()</definedName>
    <definedName name="Projectopen6_13_3">NA()</definedName>
    <definedName name="Projectopen6_14_3">NA()</definedName>
    <definedName name="Projectopen6_15_3">NA()</definedName>
    <definedName name="Projectopen6_16_1">NA()</definedName>
    <definedName name="Projectopen6_18_1">NA()</definedName>
    <definedName name="Projectopen6_19_1">NA()</definedName>
    <definedName name="Projectopen6_2_3">NA()</definedName>
    <definedName name="Projectopen6_3_3">NA()</definedName>
    <definedName name="Projectopen6_40_3">NA()</definedName>
    <definedName name="Projectopen6_41_1">NA()</definedName>
    <definedName name="Projectopen7">#REF!</definedName>
    <definedName name="Projectopen7_1_3">NA()</definedName>
    <definedName name="Projectopen7_12_3">NA()</definedName>
    <definedName name="Projectopen7_13_3">NA()</definedName>
    <definedName name="Projectopen7_14_3">NA()</definedName>
    <definedName name="Projectopen7_15_3">NA()</definedName>
    <definedName name="Projectopen7_16_1">NA()</definedName>
    <definedName name="Projectopen7_18_1">NA()</definedName>
    <definedName name="Projectopen7_19_1">NA()</definedName>
    <definedName name="Projectopen7_2_3">NA()</definedName>
    <definedName name="Projectopen7_3_3">NA()</definedName>
    <definedName name="Projectopen7_40_3">NA()</definedName>
    <definedName name="Projectopen7_41_1">NA()</definedName>
    <definedName name="Projectopen8">#REF!</definedName>
    <definedName name="Projectopen8_1_3">NA()</definedName>
    <definedName name="Projectopen8_12_3">NA()</definedName>
    <definedName name="Projectopen8_13_3">NA()</definedName>
    <definedName name="Projectopen8_14_3">NA()</definedName>
    <definedName name="Projectopen8_15_3">NA()</definedName>
    <definedName name="Projectopen8_16_1">NA()</definedName>
    <definedName name="Projectopen8_18_1">NA()</definedName>
    <definedName name="Projectopen8_19_1">NA()</definedName>
    <definedName name="Projectopen8_2_3">NA()</definedName>
    <definedName name="Projectopen8_3_3">NA()</definedName>
    <definedName name="Projectopen8_40_3">NA()</definedName>
    <definedName name="Projectopen8_41_1">NA()</definedName>
    <definedName name="Projectopen9">#REF!</definedName>
    <definedName name="Projectopen9_1_3">NA()</definedName>
    <definedName name="Projectopen9_12_3">NA()</definedName>
    <definedName name="Projectopen9_13_3">NA()</definedName>
    <definedName name="Projectopen9_14_3">NA()</definedName>
    <definedName name="Projectopen9_15_3">NA()</definedName>
    <definedName name="Projectopen9_16_1">NA()</definedName>
    <definedName name="Projectopen9_18_1">NA()</definedName>
    <definedName name="Projectopen9_19_1">NA()</definedName>
    <definedName name="Projectopen9_2_3">NA()</definedName>
    <definedName name="Projectopen9_3_3">NA()</definedName>
    <definedName name="Projectopen9_40_3">NA()</definedName>
    <definedName name="Projectopen9_41_1">NA()</definedName>
    <definedName name="Projectownership1">#REF!</definedName>
    <definedName name="Projectownership1_12_3">NA()</definedName>
    <definedName name="Projectownership1_13_3">NA()</definedName>
    <definedName name="Projectownership1_14_3">NA()</definedName>
    <definedName name="Projectownership1_15_3">NA()</definedName>
    <definedName name="Projectownership1_16_1">NA()</definedName>
    <definedName name="Projectownership1_18_1">NA()</definedName>
    <definedName name="Projectownership1_19_1">NA()</definedName>
    <definedName name="Projectownership1_2_3">NA()</definedName>
    <definedName name="Projectownership1_3_3">NA()</definedName>
    <definedName name="Projectownership1_40_3">NA()</definedName>
    <definedName name="Projectownership1_41_1">NA()</definedName>
    <definedName name="Projectownership10">#REF!</definedName>
    <definedName name="Projectownership10_1_3">NA()</definedName>
    <definedName name="Projectownership10_12_3">NA()</definedName>
    <definedName name="Projectownership10_13_3">NA()</definedName>
    <definedName name="Projectownership10_14_3">NA()</definedName>
    <definedName name="Projectownership10_15_3">NA()</definedName>
    <definedName name="Projectownership10_16_1">NA()</definedName>
    <definedName name="Projectownership10_18_1">NA()</definedName>
    <definedName name="Projectownership10_19_1">NA()</definedName>
    <definedName name="Projectownership10_2_3">NA()</definedName>
    <definedName name="Projectownership10_3_3">NA()</definedName>
    <definedName name="Projectownership10_40_3">NA()</definedName>
    <definedName name="Projectownership10_41_1">NA()</definedName>
    <definedName name="Projectownership2">#REF!</definedName>
    <definedName name="Projectownership2_12_3">NA()</definedName>
    <definedName name="Projectownership2_13_3">NA()</definedName>
    <definedName name="Projectownership2_14_3">NA()</definedName>
    <definedName name="Projectownership2_15_3">NA()</definedName>
    <definedName name="Projectownership2_16_1">NA()</definedName>
    <definedName name="Projectownership2_18_1">NA()</definedName>
    <definedName name="Projectownership2_19_1">NA()</definedName>
    <definedName name="Projectownership2_2_3">NA()</definedName>
    <definedName name="Projectownership2_3_3">NA()</definedName>
    <definedName name="Projectownership2_40_3">NA()</definedName>
    <definedName name="Projectownership2_41_1">NA()</definedName>
    <definedName name="Projectownership3">#REF!</definedName>
    <definedName name="Projectownership3_12_3">NA()</definedName>
    <definedName name="Projectownership3_13_3">NA()</definedName>
    <definedName name="Projectownership3_14_3">NA()</definedName>
    <definedName name="Projectownership3_15_3">NA()</definedName>
    <definedName name="Projectownership3_16_1">NA()</definedName>
    <definedName name="Projectownership3_18_1">NA()</definedName>
    <definedName name="Projectownership3_19_1">NA()</definedName>
    <definedName name="Projectownership3_2_3">NA()</definedName>
    <definedName name="Projectownership3_3_3">NA()</definedName>
    <definedName name="Projectownership3_40_3">NA()</definedName>
    <definedName name="Projectownership3_41_1">NA()</definedName>
    <definedName name="Projectownership4">#REF!</definedName>
    <definedName name="Projectownership4_1_3">NA()</definedName>
    <definedName name="Projectownership4_12_3">NA()</definedName>
    <definedName name="Projectownership4_13_3">NA()</definedName>
    <definedName name="Projectownership4_14_3">NA()</definedName>
    <definedName name="Projectownership4_15_3">NA()</definedName>
    <definedName name="Projectownership4_16_1">NA()</definedName>
    <definedName name="Projectownership4_18_1">NA()</definedName>
    <definedName name="Projectownership4_19_1">NA()</definedName>
    <definedName name="Projectownership4_2_3">NA()</definedName>
    <definedName name="Projectownership4_3_3">NA()</definedName>
    <definedName name="Projectownership4_40_3">NA()</definedName>
    <definedName name="Projectownership4_41_1">NA()</definedName>
    <definedName name="Projectownership5">#REF!</definedName>
    <definedName name="Projectownership5_1_3">NA()</definedName>
    <definedName name="Projectownership5_12_3">NA()</definedName>
    <definedName name="Projectownership5_13_3">NA()</definedName>
    <definedName name="Projectownership5_14_3">NA()</definedName>
    <definedName name="Projectownership5_15_3">NA()</definedName>
    <definedName name="Projectownership5_16_1">NA()</definedName>
    <definedName name="Projectownership5_18_1">NA()</definedName>
    <definedName name="Projectownership5_19_1">NA()</definedName>
    <definedName name="Projectownership5_2_3">NA()</definedName>
    <definedName name="Projectownership5_3_3">NA()</definedName>
    <definedName name="Projectownership5_40_3">NA()</definedName>
    <definedName name="Projectownership5_41_1">NA()</definedName>
    <definedName name="Projectownership6">#REF!</definedName>
    <definedName name="Projectownership6_1_3">NA()</definedName>
    <definedName name="Projectownership6_12_3">NA()</definedName>
    <definedName name="Projectownership6_13_3">NA()</definedName>
    <definedName name="Projectownership6_14_3">NA()</definedName>
    <definedName name="Projectownership6_15_3">NA()</definedName>
    <definedName name="Projectownership6_16_1">NA()</definedName>
    <definedName name="Projectownership6_18_1">NA()</definedName>
    <definedName name="Projectownership6_19_1">NA()</definedName>
    <definedName name="Projectownership6_2_3">NA()</definedName>
    <definedName name="Projectownership6_3_3">NA()</definedName>
    <definedName name="Projectownership6_40_3">NA()</definedName>
    <definedName name="Projectownership6_41_1">NA()</definedName>
    <definedName name="Projectownership7">#REF!</definedName>
    <definedName name="Projectownership7_1_3">NA()</definedName>
    <definedName name="Projectownership7_12_3">NA()</definedName>
    <definedName name="Projectownership7_13_3">NA()</definedName>
    <definedName name="Projectownership7_14_3">NA()</definedName>
    <definedName name="Projectownership7_15_3">NA()</definedName>
    <definedName name="Projectownership7_16_1">NA()</definedName>
    <definedName name="Projectownership7_18_1">NA()</definedName>
    <definedName name="Projectownership7_19_1">NA()</definedName>
    <definedName name="Projectownership7_2_3">NA()</definedName>
    <definedName name="Projectownership7_3_3">NA()</definedName>
    <definedName name="Projectownership7_40_3">NA()</definedName>
    <definedName name="Projectownership7_41_1">NA()</definedName>
    <definedName name="Projectownership8">#REF!</definedName>
    <definedName name="Projectownership8_1_3">NA()</definedName>
    <definedName name="Projectownership8_12_3">NA()</definedName>
    <definedName name="Projectownership8_13_3">NA()</definedName>
    <definedName name="Projectownership8_14_3">NA()</definedName>
    <definedName name="Projectownership8_15_3">NA()</definedName>
    <definedName name="Projectownership8_16_1">NA()</definedName>
    <definedName name="Projectownership8_18_1">NA()</definedName>
    <definedName name="Projectownership8_19_1">NA()</definedName>
    <definedName name="Projectownership8_2_3">NA()</definedName>
    <definedName name="Projectownership8_3_3">NA()</definedName>
    <definedName name="Projectownership8_40_3">NA()</definedName>
    <definedName name="Projectownership8_41_1">NA()</definedName>
    <definedName name="Projectownership9">#REF!</definedName>
    <definedName name="Projectownership9_1_3">NA()</definedName>
    <definedName name="Projectownership9_12_3">NA()</definedName>
    <definedName name="Projectownership9_13_3">NA()</definedName>
    <definedName name="Projectownership9_14_3">NA()</definedName>
    <definedName name="Projectownership9_15_3">NA()</definedName>
    <definedName name="Projectownership9_16_1">NA()</definedName>
    <definedName name="Projectownership9_18_1">NA()</definedName>
    <definedName name="Projectownership9_19_1">NA()</definedName>
    <definedName name="Projectownership9_2_3">NA()</definedName>
    <definedName name="Projectownership9_3_3">NA()</definedName>
    <definedName name="Projectownership9_40_3">NA()</definedName>
    <definedName name="Projectownership9_41_1">NA()</definedName>
    <definedName name="ProjectSqm1">#REF!</definedName>
    <definedName name="ProjectSqm1_12_3">NA()</definedName>
    <definedName name="ProjectSqm1_13_3">NA()</definedName>
    <definedName name="ProjectSqm1_14_3">NA()</definedName>
    <definedName name="ProjectSqm1_15_3">NA()</definedName>
    <definedName name="ProjectSqm1_16_1">NA()</definedName>
    <definedName name="ProjectSqm1_18_1">NA()</definedName>
    <definedName name="ProjectSqm1_19_1">NA()</definedName>
    <definedName name="ProjectSqm1_2_3">NA()</definedName>
    <definedName name="ProjectSqm1_3_3">NA()</definedName>
    <definedName name="ProjectSqm1_40_3">NA()</definedName>
    <definedName name="ProjectSqm1_41_1">NA()</definedName>
    <definedName name="ProjectSqm10">#REF!</definedName>
    <definedName name="ProjectSqm10_1_3">NA()</definedName>
    <definedName name="ProjectSqm10_12_3">NA()</definedName>
    <definedName name="ProjectSqm10_13_3">NA()</definedName>
    <definedName name="ProjectSqm10_14_3">NA()</definedName>
    <definedName name="ProjectSqm10_15_3">NA()</definedName>
    <definedName name="ProjectSqm10_16_1">NA()</definedName>
    <definedName name="ProjectSqm10_18_1">NA()</definedName>
    <definedName name="ProjectSqm10_19_1">NA()</definedName>
    <definedName name="ProjectSqm10_2_3">NA()</definedName>
    <definedName name="ProjectSqm10_3_3">NA()</definedName>
    <definedName name="ProjectSqm10_40_3">NA()</definedName>
    <definedName name="ProjectSqm10_41_1">NA()</definedName>
    <definedName name="ProjectSqm2">#REF!</definedName>
    <definedName name="ProjectSqm2_12_3">NA()</definedName>
    <definedName name="ProjectSqm2_13_3">NA()</definedName>
    <definedName name="ProjectSqm2_14_3">NA()</definedName>
    <definedName name="ProjectSqm2_15_3">NA()</definedName>
    <definedName name="ProjectSqm2_16_1">NA()</definedName>
    <definedName name="ProjectSqm2_18_1">NA()</definedName>
    <definedName name="ProjectSqm2_19_1">NA()</definedName>
    <definedName name="ProjectSqm2_2_3">NA()</definedName>
    <definedName name="ProjectSqm2_3_3">NA()</definedName>
    <definedName name="ProjectSqm2_40_3">NA()</definedName>
    <definedName name="ProjectSqm2_41_1">NA()</definedName>
    <definedName name="ProjectSqm3">#REF!</definedName>
    <definedName name="ProjectSqm3_12_3">NA()</definedName>
    <definedName name="ProjectSqm3_13_3">NA()</definedName>
    <definedName name="ProjectSqm3_14_3">NA()</definedName>
    <definedName name="ProjectSqm3_15_3">NA()</definedName>
    <definedName name="ProjectSqm3_16_1">NA()</definedName>
    <definedName name="ProjectSqm3_18_1">NA()</definedName>
    <definedName name="ProjectSqm3_19_1">NA()</definedName>
    <definedName name="ProjectSqm3_2_3">NA()</definedName>
    <definedName name="ProjectSqm3_3_3">NA()</definedName>
    <definedName name="ProjectSqm3_40_3">NA()</definedName>
    <definedName name="ProjectSqm3_41_1">NA()</definedName>
    <definedName name="ProjectSqm4">#REF!</definedName>
    <definedName name="ProjectSqm4_1_3">NA()</definedName>
    <definedName name="ProjectSqm4_12_3">NA()</definedName>
    <definedName name="ProjectSqm4_13_3">NA()</definedName>
    <definedName name="ProjectSqm4_14_3">NA()</definedName>
    <definedName name="ProjectSqm4_15_3">NA()</definedName>
    <definedName name="ProjectSqm4_16_1">NA()</definedName>
    <definedName name="ProjectSqm4_18_1">NA()</definedName>
    <definedName name="ProjectSqm4_19_1">NA()</definedName>
    <definedName name="ProjectSqm4_2_3">NA()</definedName>
    <definedName name="ProjectSqm4_3_3">NA()</definedName>
    <definedName name="ProjectSqm4_40_3">NA()</definedName>
    <definedName name="ProjectSqm4_41_1">NA()</definedName>
    <definedName name="projectsqm5">#REF!</definedName>
    <definedName name="projectsqm5_1_3">NA()</definedName>
    <definedName name="projectsqm5_12_3">NA()</definedName>
    <definedName name="projectsqm5_13_3">NA()</definedName>
    <definedName name="projectsqm5_14_3">NA()</definedName>
    <definedName name="projectsqm5_15_3">NA()</definedName>
    <definedName name="projectsqm5_16_1">NA()</definedName>
    <definedName name="projectsqm5_18_1">NA()</definedName>
    <definedName name="projectsqm5_19_1">NA()</definedName>
    <definedName name="projectsqm5_2_3">NA()</definedName>
    <definedName name="projectsqm5_3_3">NA()</definedName>
    <definedName name="projectsqm5_40_3">NA()</definedName>
    <definedName name="projectsqm5_41_1">NA()</definedName>
    <definedName name="ProjectSqm6">#REF!</definedName>
    <definedName name="ProjectSqm6_1_3">NA()</definedName>
    <definedName name="ProjectSqm6_12_3">NA()</definedName>
    <definedName name="ProjectSqm6_13_3">NA()</definedName>
    <definedName name="ProjectSqm6_14_3">NA()</definedName>
    <definedName name="ProjectSqm6_15_3">NA()</definedName>
    <definedName name="ProjectSqm6_16_1">NA()</definedName>
    <definedName name="ProjectSqm6_18_1">NA()</definedName>
    <definedName name="ProjectSqm6_19_1">NA()</definedName>
    <definedName name="ProjectSqm6_2_3">NA()</definedName>
    <definedName name="ProjectSqm6_3_3">NA()</definedName>
    <definedName name="ProjectSqm6_40_3">NA()</definedName>
    <definedName name="ProjectSqm6_41_1">NA()</definedName>
    <definedName name="ProjectSqm7">#REF!</definedName>
    <definedName name="ProjectSqm7_1_3">NA()</definedName>
    <definedName name="ProjectSqm7_12_3">NA()</definedName>
    <definedName name="ProjectSqm7_13_3">NA()</definedName>
    <definedName name="ProjectSqm7_14_3">NA()</definedName>
    <definedName name="ProjectSqm7_15_3">NA()</definedName>
    <definedName name="ProjectSqm7_16_1">NA()</definedName>
    <definedName name="ProjectSqm7_18_1">NA()</definedName>
    <definedName name="ProjectSqm7_19_1">NA()</definedName>
    <definedName name="ProjectSqm7_2_3">NA()</definedName>
    <definedName name="ProjectSqm7_3_3">NA()</definedName>
    <definedName name="ProjectSqm7_40_3">NA()</definedName>
    <definedName name="ProjectSqm7_41_1">NA()</definedName>
    <definedName name="ProjectSqm8">#REF!</definedName>
    <definedName name="ProjectSqm8_1_3">NA()</definedName>
    <definedName name="ProjectSqm8_12_3">NA()</definedName>
    <definedName name="ProjectSqm8_13_3">NA()</definedName>
    <definedName name="ProjectSqm8_14_3">NA()</definedName>
    <definedName name="ProjectSqm8_15_3">NA()</definedName>
    <definedName name="ProjectSqm8_16_1">NA()</definedName>
    <definedName name="ProjectSqm8_18_1">NA()</definedName>
    <definedName name="ProjectSqm8_19_1">NA()</definedName>
    <definedName name="ProjectSqm8_2_3">NA()</definedName>
    <definedName name="ProjectSqm8_3_3">NA()</definedName>
    <definedName name="ProjectSqm8_40_3">NA()</definedName>
    <definedName name="ProjectSqm8_41_1">NA()</definedName>
    <definedName name="ProjectSqm9">#REF!</definedName>
    <definedName name="ProjectSqm9_1_3">NA()</definedName>
    <definedName name="ProjectSqm9_12_3">NA()</definedName>
    <definedName name="ProjectSqm9_13_3">NA()</definedName>
    <definedName name="ProjectSqm9_14_3">NA()</definedName>
    <definedName name="ProjectSqm9_15_3">NA()</definedName>
    <definedName name="ProjectSqm9_16_1">NA()</definedName>
    <definedName name="ProjectSqm9_18_1">NA()</definedName>
    <definedName name="ProjectSqm9_19_1">NA()</definedName>
    <definedName name="ProjectSqm9_2_3">NA()</definedName>
    <definedName name="ProjectSqm9_3_3">NA()</definedName>
    <definedName name="ProjectSqm9_40_3">NA()</definedName>
    <definedName name="ProjectSqm9_41_1">NA()</definedName>
    <definedName name="prop_name">#REF!</definedName>
    <definedName name="Property">#REF!</definedName>
    <definedName name="PROPERTY_GROSS" hidden="1">"PROPERTY_GROSS"</definedName>
    <definedName name="PROPERTY_NET" hidden="1">"PROPERTY_NET"</definedName>
    <definedName name="Property_type">#REF!</definedName>
    <definedName name="Prova1" hidden="1">{#N/A,#N/A,TRUE,"Pcm Budget 2002  Huf";#N/A,#N/A,TRUE,"Csepel";#N/A,#N/A,TRUE,"Gyor";#N/A,#N/A,TRUE,"Debrecen";#N/A,#N/A,TRUE,"Alba";#N/A,#N/A,TRUE,"Pecs";#N/A,#N/A,TRUE,"Szeged";#N/A,#N/A,TRUE,"Miskolc";#N/A,#N/A,TRUE,"Duna";#N/A,#N/A,TRUE,"Sopron";#N/A,#N/A,TRUE,"nyir";#N/A,#N/A,TRUE,"Kaniza";#N/A,#N/A,TRUE,"Kaposvar";#N/A,#N/A,TRUE,"Szolnok";#N/A,#N/A,TRUE,"Zala";#N/A,#N/A,TRUE,"Szombathely"}</definedName>
    <definedName name="Provision_for_bad_debt__1__of_Long_term_Rent___SC_income">#REF!</definedName>
    <definedName name="PUB_FileID" hidden="1">"L10003363.xls"</definedName>
    <definedName name="PUB_UserID" hidden="1">"MAYERX"</definedName>
    <definedName name="Purchase_Date">#REF!</definedName>
    <definedName name="pwrn.all" localSheetId="6" hidden="1">{#N/A,#N/A,FALSE,"summary";#N/A,#N/A,FALSE,"exhibit";#N/A,#N/A,FALSE,"bs";#N/A,#N/A,FALSE,"m1a";#N/A,#N/A,FALSE,"is";#N/A,#N/A,FALSE,"m3 sales";#N/A,#N/A,FALSE,"m4";#N/A,#N/A,FALSE,"m5";#N/A,#N/A,FALSE,"m6";#N/A,#N/A,FALSE,"m7";#N/A,#N/A,FALSE,"m8";#N/A,#N/A,FALSE,"m9";#N/A,#N/A,FALSE,"m10";#N/A,#N/A,FALSE,"m14";#N/A,#N/A,FALSE,"q15";#N/A,#N/A,FALSE,"q16";#N/A,#N/A,FALSE,"q17";#N/A,#N/A,FALSE,"q18"}</definedName>
    <definedName name="pwrn.all" localSheetId="4" hidden="1">{#N/A,#N/A,FALSE,"summary";#N/A,#N/A,FALSE,"exhibit";#N/A,#N/A,FALSE,"bs";#N/A,#N/A,FALSE,"m1a";#N/A,#N/A,FALSE,"is";#N/A,#N/A,FALSE,"m3 sales";#N/A,#N/A,FALSE,"m4";#N/A,#N/A,FALSE,"m5";#N/A,#N/A,FALSE,"m6";#N/A,#N/A,FALSE,"m7";#N/A,#N/A,FALSE,"m8";#N/A,#N/A,FALSE,"m9";#N/A,#N/A,FALSE,"m10";#N/A,#N/A,FALSE,"m14";#N/A,#N/A,FALSE,"q15";#N/A,#N/A,FALSE,"q16";#N/A,#N/A,FALSE,"q17";#N/A,#N/A,FALSE,"q18"}</definedName>
    <definedName name="pwrn.all" localSheetId="5" hidden="1">{#N/A,#N/A,FALSE,"summary";#N/A,#N/A,FALSE,"exhibit";#N/A,#N/A,FALSE,"bs";#N/A,#N/A,FALSE,"m1a";#N/A,#N/A,FALSE,"is";#N/A,#N/A,FALSE,"m3 sales";#N/A,#N/A,FALSE,"m4";#N/A,#N/A,FALSE,"m5";#N/A,#N/A,FALSE,"m6";#N/A,#N/A,FALSE,"m7";#N/A,#N/A,FALSE,"m8";#N/A,#N/A,FALSE,"m9";#N/A,#N/A,FALSE,"m10";#N/A,#N/A,FALSE,"m14";#N/A,#N/A,FALSE,"q15";#N/A,#N/A,FALSE,"q16";#N/A,#N/A,FALSE,"q17";#N/A,#N/A,FALSE,"q18"}</definedName>
    <definedName name="pwrn.all" hidden="1">{#N/A,#N/A,FALSE,"summary";#N/A,#N/A,FALSE,"exhibit";#N/A,#N/A,FALSE,"bs";#N/A,#N/A,FALSE,"m1a";#N/A,#N/A,FALSE,"is";#N/A,#N/A,FALSE,"m3 sales";#N/A,#N/A,FALSE,"m4";#N/A,#N/A,FALSE,"m5";#N/A,#N/A,FALSE,"m6";#N/A,#N/A,FALSE,"m7";#N/A,#N/A,FALSE,"m8";#N/A,#N/A,FALSE,"m9";#N/A,#N/A,FALSE,"m10";#N/A,#N/A,FALSE,"m14";#N/A,#N/A,FALSE,"q15";#N/A,#N/A,FALSE,"q16";#N/A,#N/A,FALSE,"q17";#N/A,#N/A,FALSE,"q18"}</definedName>
    <definedName name="pwrn.Business._.Lines" localSheetId="6"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pwrn.Business._.Lines" localSheetId="4"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pwrn.Business._.Lines" localSheetId="5"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pwrn.Business._.Lines"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pwrn.Commission._.Subs." localSheetId="6" hidden="1">{"Quarterly",#N/A,FALSE,"Belgium";"Quarterly",#N/A,FALSE,"France";"Quarterly",#N/A,FALSE,"Germany";"Quarterly",#N/A,FALSE,"Italy";"Quarterly",#N/A,FALSE,"UK"}</definedName>
    <definedName name="pwrn.Commission._.Subs." localSheetId="4" hidden="1">{"Quarterly",#N/A,FALSE,"Belgium";"Quarterly",#N/A,FALSE,"France";"Quarterly",#N/A,FALSE,"Germany";"Quarterly",#N/A,FALSE,"Italy";"Quarterly",#N/A,FALSE,"UK"}</definedName>
    <definedName name="pwrn.Commission._.Subs." localSheetId="5" hidden="1">{"Quarterly",#N/A,FALSE,"Belgium";"Quarterly",#N/A,FALSE,"France";"Quarterly",#N/A,FALSE,"Germany";"Quarterly",#N/A,FALSE,"Italy";"Quarterly",#N/A,FALSE,"UK"}</definedName>
    <definedName name="pwrn.Commission._.Subs." hidden="1">{"Quarterly",#N/A,FALSE,"Belgium";"Quarterly",#N/A,FALSE,"France";"Quarterly",#N/A,FALSE,"Germany";"Quarterly",#N/A,FALSE,"Italy";"Quarterly",#N/A,FALSE,"UK"}</definedName>
    <definedName name="pwrn.LOB" localSheetId="6" hidden="1">{#N/A,#N/A,FALSE,"Line of Business";#N/A,#N/A,FALSE,"Line of Business YTD";#N/A,#N/A,FALSE,"Line of Business Forecast"}</definedName>
    <definedName name="pwrn.LOB" localSheetId="4" hidden="1">{#N/A,#N/A,FALSE,"Line of Business";#N/A,#N/A,FALSE,"Line of Business YTD";#N/A,#N/A,FALSE,"Line of Business Forecast"}</definedName>
    <definedName name="pwrn.LOB" localSheetId="5" hidden="1">{#N/A,#N/A,FALSE,"Line of Business";#N/A,#N/A,FALSE,"Line of Business YTD";#N/A,#N/A,FALSE,"Line of Business Forecast"}</definedName>
    <definedName name="pwrn.LOB" hidden="1">{#N/A,#N/A,FALSE,"Line of Business";#N/A,#N/A,FALSE,"Line of Business YTD";#N/A,#N/A,FALSE,"Line of Business Forecast"}</definedName>
    <definedName name="pwrn.Pan._.Europe" localSheetId="6" hidden="1">{#N/A,#N/A,FALSE,"Pan Europe Belgium";#N/A,#N/A,FALSE,"Pan Europe France";#N/A,#N/A,FALSE,"Pan Europe Germany";#N/A,#N/A,FALSE,"Pan Europe Italy";#N/A,#N/A,FALSE,"Pan Europe Sweden";#N/A,#N/A,FALSE,"Pan Europe UK"}</definedName>
    <definedName name="pwrn.Pan._.Europe" localSheetId="4" hidden="1">{#N/A,#N/A,FALSE,"Pan Europe Belgium";#N/A,#N/A,FALSE,"Pan Europe France";#N/A,#N/A,FALSE,"Pan Europe Germany";#N/A,#N/A,FALSE,"Pan Europe Italy";#N/A,#N/A,FALSE,"Pan Europe Sweden";#N/A,#N/A,FALSE,"Pan Europe UK"}</definedName>
    <definedName name="pwrn.Pan._.Europe" localSheetId="5" hidden="1">{#N/A,#N/A,FALSE,"Pan Europe Belgium";#N/A,#N/A,FALSE,"Pan Europe France";#N/A,#N/A,FALSE,"Pan Europe Germany";#N/A,#N/A,FALSE,"Pan Europe Italy";#N/A,#N/A,FALSE,"Pan Europe Sweden";#N/A,#N/A,FALSE,"Pan Europe UK"}</definedName>
    <definedName name="pwrn.Pan._.Europe" hidden="1">{#N/A,#N/A,FALSE,"Pan Europe Belgium";#N/A,#N/A,FALSE,"Pan Europe France";#N/A,#N/A,FALSE,"Pan Europe Germany";#N/A,#N/A,FALSE,"Pan Europe Italy";#N/A,#N/A,FALSE,"Pan Europe Sweden";#N/A,#N/A,FALSE,"Pan Europe UK"}</definedName>
    <definedName name="pwrn.Planning." localSheetId="6" hidden="1">{#N/A,#N/A,FALSE,"Default Data";#N/A,#N/A,FALSE,"25% case";#N/A,#N/A,FALSE,"99 Tax Model";#N/A,#N/A,FALSE,"ROY CALCS";#N/A,#N/A,FALSE,"Acquisition Royalty";#N/A,#N/A,FALSE,"Cisco FSC"}</definedName>
    <definedName name="pwrn.Planning." localSheetId="4" hidden="1">{#N/A,#N/A,FALSE,"Default Data";#N/A,#N/A,FALSE,"25% case";#N/A,#N/A,FALSE,"99 Tax Model";#N/A,#N/A,FALSE,"ROY CALCS";#N/A,#N/A,FALSE,"Acquisition Royalty";#N/A,#N/A,FALSE,"Cisco FSC"}</definedName>
    <definedName name="pwrn.Planning." localSheetId="5" hidden="1">{#N/A,#N/A,FALSE,"Default Data";#N/A,#N/A,FALSE,"25% case";#N/A,#N/A,FALSE,"99 Tax Model";#N/A,#N/A,FALSE,"ROY CALCS";#N/A,#N/A,FALSE,"Acquisition Royalty";#N/A,#N/A,FALSE,"Cisco FSC"}</definedName>
    <definedName name="pwrn.Planning." hidden="1">{#N/A,#N/A,FALSE,"Default Data";#N/A,#N/A,FALSE,"25% case";#N/A,#N/A,FALSE,"99 Tax Model";#N/A,#N/A,FALSE,"ROY CALCS";#N/A,#N/A,FALSE,"Acquisition Royalty";#N/A,#N/A,FALSE,"Cisco FSC"}</definedName>
    <definedName name="pwrn.Planning._.PL" localSheetId="6" hidden="1">{#N/A,#N/A,FALSE,"EOC";#N/A,#N/A,FALSE,"Distributor";#N/A,#N/A,FALSE,"Manufacturing";#N/A,#N/A,FALSE,"Service"}</definedName>
    <definedName name="pwrn.Planning._.PL" localSheetId="4" hidden="1">{#N/A,#N/A,FALSE,"EOC";#N/A,#N/A,FALSE,"Distributor";#N/A,#N/A,FALSE,"Manufacturing";#N/A,#N/A,FALSE,"Service"}</definedName>
    <definedName name="pwrn.Planning._.PL" localSheetId="5" hidden="1">{#N/A,#N/A,FALSE,"EOC";#N/A,#N/A,FALSE,"Distributor";#N/A,#N/A,FALSE,"Manufacturing";#N/A,#N/A,FALSE,"Service"}</definedName>
    <definedName name="pwrn.Planning._.PL" hidden="1">{#N/A,#N/A,FALSE,"EOC";#N/A,#N/A,FALSE,"Distributor";#N/A,#N/A,FALSE,"Manufacturing";#N/A,#N/A,FALSE,"Service"}</definedName>
    <definedName name="pwrn.Subs" localSheetId="6"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pwrn.Subs" localSheetId="4"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pwrn.Subs" localSheetId="5"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pwrn.Subs"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pwrn.Y" localSheetId="6" hidden="1">{#N/A,#N/A,FALSE,"EOC YTD ACTUAL";#N/A,#N/A,FALSE,"Distributor YTD Actual";#N/A,#N/A,FALSE,"Manufacturing YTD Actual";#N/A,#N/A,FALSE,"Service YTD Actual"}</definedName>
    <definedName name="pwrn.Y" localSheetId="4" hidden="1">{#N/A,#N/A,FALSE,"EOC YTD ACTUAL";#N/A,#N/A,FALSE,"Distributor YTD Actual";#N/A,#N/A,FALSE,"Manufacturing YTD Actual";#N/A,#N/A,FALSE,"Service YTD Actual"}</definedName>
    <definedName name="pwrn.Y" localSheetId="5" hidden="1">{#N/A,#N/A,FALSE,"EOC YTD ACTUAL";#N/A,#N/A,FALSE,"Distributor YTD Actual";#N/A,#N/A,FALSE,"Manufacturing YTD Actual";#N/A,#N/A,FALSE,"Service YTD Actual"}</definedName>
    <definedName name="pwrn.Y" hidden="1">{#N/A,#N/A,FALSE,"EOC YTD ACTUAL";#N/A,#N/A,FALSE,"Distributor YTD Actual";#N/A,#N/A,FALSE,"Manufacturing YTD Actual";#N/A,#N/A,FALSE,"Service YTD Actual"}</definedName>
    <definedName name="pwrn.YTD._.Reporting." localSheetId="6" hidden="1">{#N/A,#N/A,FALSE,"EOC YTD ACTUAL";#N/A,#N/A,FALSE,"Distributor YTD Actual";#N/A,#N/A,FALSE,"Manufacturing YTD Actual";#N/A,#N/A,FALSE,"Service YTD Actual"}</definedName>
    <definedName name="pwrn.YTD._.Reporting." localSheetId="4" hidden="1">{#N/A,#N/A,FALSE,"EOC YTD ACTUAL";#N/A,#N/A,FALSE,"Distributor YTD Actual";#N/A,#N/A,FALSE,"Manufacturing YTD Actual";#N/A,#N/A,FALSE,"Service YTD Actual"}</definedName>
    <definedName name="pwrn.YTD._.Reporting." localSheetId="5" hidden="1">{#N/A,#N/A,FALSE,"EOC YTD ACTUAL";#N/A,#N/A,FALSE,"Distributor YTD Actual";#N/A,#N/A,FALSE,"Manufacturing YTD Actual";#N/A,#N/A,FALSE,"Service YTD Actual"}</definedName>
    <definedName name="pwrn.YTD._.Reporting." hidden="1">{#N/A,#N/A,FALSE,"EOC YTD ACTUAL";#N/A,#N/A,FALSE,"Distributor YTD Actual";#N/A,#N/A,FALSE,"Manufacturing YTD Actual";#N/A,#N/A,FALSE,"Service YTD Actual"}</definedName>
    <definedName name="q">#REF!</definedName>
    <definedName name="qa">37391.4140491898</definedName>
    <definedName name="qas">#REF!</definedName>
    <definedName name="qawe" localSheetId="6" hidden="1">{"balance sheet",#N/A,FALSE,"balance sheet";#N/A,#N/A,FALSE,"income stmt (YTD)";"income stmt",#N/A,FALSE,"income stmt ";"cash flow YTD",#N/A,FALSE,"cash flow (YTD)";"cash flow",#N/A,FALSE,"cash flow "}</definedName>
    <definedName name="qawe" localSheetId="4" hidden="1">{"balance sheet",#N/A,FALSE,"balance sheet";#N/A,#N/A,FALSE,"income stmt (YTD)";"income stmt",#N/A,FALSE,"income stmt ";"cash flow YTD",#N/A,FALSE,"cash flow (YTD)";"cash flow",#N/A,FALSE,"cash flow "}</definedName>
    <definedName name="qawe" localSheetId="5" hidden="1">{"balance sheet",#N/A,FALSE,"balance sheet";#N/A,#N/A,FALSE,"income stmt (YTD)";"income stmt",#N/A,FALSE,"income stmt ";"cash flow YTD",#N/A,FALSE,"cash flow (YTD)";"cash flow",#N/A,FALSE,"cash flow "}</definedName>
    <definedName name="qawe" hidden="1">{"balance sheet",#N/A,FALSE,"balance sheet";#N/A,#N/A,FALSE,"income stmt (YTD)";"income stmt",#N/A,FALSE,"income stmt ";"cash flow YTD",#N/A,FALSE,"cash flow (YTD)";"cash flow",#N/A,FALSE,"cash flow "}</definedName>
    <definedName name="QAWSDF" hidden="1">{"'Parte I (BPA)'!$A$1:$A$3"}</definedName>
    <definedName name="QD_Balanços" hidden="1">#REF!</definedName>
    <definedName name="QD_DemonstraçãoFluxosCaixa" hidden="1">#REF!</definedName>
    <definedName name="QD_DemonstraçãoResultados" hidden="1">#REF!</definedName>
    <definedName name="QD_FundosPróprios" hidden="1">#REF!</definedName>
    <definedName name="QD_MOAF" hidden="1">#REF!</definedName>
    <definedName name="qde"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dg">OFFSET(#REF!,0,0,COUNTA(OFFSET(#REF!,0,0,5000,1)),1)</definedName>
    <definedName name="qdgsrhtsj" hidden="1">{"résultats",#N/A,FALSE,"résultats SFS";"indicateurs",#N/A,FALSE,"résultats SFS";"commentaires",#N/A,FALSE,"commentaires SFS";"graphiques",#N/A,FALSE,"graphiques SFS"}</definedName>
    <definedName name="qehhyqrj" hidden="1">{"page de garde",#N/A,FALSE,"page de garde";"commentaires",#N/A,FALSE,"page de garde";"ams",#N/A,FALSE,"page de garde";"bpf",#N/A,FALSE,"page de garde";"bpi",#N/A,FALSE,"page de garde";"ga",#N/A,FALSE,"page de garde";"cc",#N/A,FALSE,"page de garde";"SIP",#N/A,FALSE,"page de garde";"ass",#N/A,FALSE,"page de garde";"cardif",#N/A,FALSE,"page de garde";"nv",#N/A,FALSE,"page de garde";"klepierre",#N/A,FALSE,"page de garde"}</definedName>
    <definedName name="qereqtg" hidden="1">{#N/A,#N/A,FALSE,"Hip.Bas";#N/A,#N/A,FALSE,"ventas";#N/A,#N/A,FALSE,"ingre-Año";#N/A,#N/A,FALSE,"ventas-Año";#N/A,#N/A,FALSE,"Costepro";#N/A,#N/A,FALSE,"inversion";#N/A,#N/A,FALSE,"personal";#N/A,#N/A,FALSE,"Gastos-V";#N/A,#N/A,FALSE,"Circulante";#N/A,#N/A,FALSE,"CONSOLI";#N/A,#N/A,FALSE,"Es-Fin";#N/A,#N/A,FALSE,"Margen-P"}</definedName>
    <definedName name="qgqrhgsthj" hidden="1">{"present",#N/A,FALSE,"present";"immo",#N/A,FALSE,"present";"klepierre",#N/A,FALSE,"present";"graphes",#N/A,FALSE,"present"}</definedName>
    <definedName name="qqq" hidden="1">#REF!</definedName>
    <definedName name="qqqq" localSheetId="6" hidden="1">{#N/A,#N/A,FALSE,"property";#N/A,#N/A,FALSE,"tenants";#N/A,#N/A,FALSE,"capital";#N/A,#N/A,FALSE,"summary"}</definedName>
    <definedName name="qqqq" localSheetId="4" hidden="1">{#N/A,#N/A,FALSE,"property";#N/A,#N/A,FALSE,"tenants";#N/A,#N/A,FALSE,"capital";#N/A,#N/A,FALSE,"summary"}</definedName>
    <definedName name="qqqq" localSheetId="5" hidden="1">{#N/A,#N/A,FALSE,"property";#N/A,#N/A,FALSE,"tenants";#N/A,#N/A,FALSE,"capital";#N/A,#N/A,FALSE,"summary"}</definedName>
    <definedName name="qqqq" hidden="1">{#N/A,#N/A,FALSE,"property";#N/A,#N/A,FALSE,"tenants";#N/A,#N/A,FALSE,"capital";#N/A,#N/A,FALSE,"summary"}</definedName>
    <definedName name="qqqqqqq" hidden="1">{"'Parte I (BPA)'!$A$1:$A$3"}</definedName>
    <definedName name="qqqqqqqqqqq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qqqqqqqqqqqqqqqqqqqqqqqq" hidden="1">#REF!</definedName>
    <definedName name="QS">#N/A</definedName>
    <definedName name="QuadroDividaModelo" hidden="1">#REF!</definedName>
    <definedName name="QuadroDividaUtilizador" hidden="1">#REF!</definedName>
    <definedName name="Quarter_date">#REF!</definedName>
    <definedName name="quase" hidden="1">#REF!</definedName>
    <definedName name="QUERY1.keep_password" hidden="1">TRUE</definedName>
    <definedName name="QUERY1.query_connection" hidden="1">{"DSN=LUSITANIA;DBQ=Lusi;UID=TANIA;PWD=lus"}</definedName>
    <definedName name="QUERY1.query_definition" hidden="1">{"SELECT apolramor||unimodalr||unisubmodr, Sum(round(decode(apolfracr,'2',cobpremioqparter/2,'3',cobpr";"emioqparter/4*trunc((substr(apolvencr,1,2)-1)/3),cobpremioqparter/12*(substr(apolvencr,1,2)-1))))/10";", Sum(round((decode(apolfracr,'2',cobpremioqparter/2,'3',cobpremioqparter/4*trunc((substr(apolvencr,";"1,2)-1)/3),cobpremioqparter/12*(substr(apolvencr,1,2)-1)))*(apolacpr+apolangpr)/1000))/10_x000D_
FROM DBAR";"EAL.apolices apolices, DBAREAL.cobert cobert, DBAREAL.unirisco unirisco_x000D_
WHERE (apolices.APOLFRACR='";"2' And apolices.APOLFRACR&lt;&gt;'1') AND (substr(apolvencr,1,2)&gt;'06') AND (apolices.APOLMOTANULR Is Null)";" AND (unirisco.UNIRAMOR=apolramor) AND (unirisco.UNIAPOLR=apolapolicer) AND (unirisco.UNIDATTERMOR&gt;'";"19970000') AND (unirisco.UNICODANULR Is Null) AND (cobert.COBRAMOR=apolramor) AND (cobert.COBAPOLR=a";"polapolicer) AND (cobert.COBUNRISCOR=uniunriscor) AND (cobert.COBPREMIOQPARTER&lt;&gt;0) OR (apolices.APOL";"FRACR='3' And apolices.APOLFRACR&lt;&gt;'1') AND (substr(apolvencr,1,2)&gt;'03') AND (apolices.APOLMOTANULR I";"s Null) AND (unirisco.UNIRAMOR=apolramor) AND (unirisco.UNIAPOLR=apolapolicer) AND (unirisco.UNIDATT";"ERMOR&gt;'19970000') AND (unirisco.UNICODANULR Is Null) AND (cobert.COBRAMOR=apolramor) AND (cobert.COB";"APOLR=apolapolicer) AND (cobert.COBUNRISCOR=uniunriscor) AND (cobert.COBPREMIOQPARTER&lt;&gt;0) OR (apolic";"es.APOLFRACR='4' And apolices.APOLFRACR&lt;&gt;'1') AND (substr(apolvencr,1,2)&gt;'01') AND (apolices.APOLMOT";"ANULR Is Null) AND (unirisco.UNIRAMOR=apolramor) AND (unirisco.UNIAPOLR=apolapolicer) AND (unirisco.";"UNIDATTERMOR&gt;'19970000') AND (unirisco.UNICODANULR Is Null) AND (cobert.COBRAMOR=apolramor) AND (cob";"ert.COBAPOLR=apolapolicer) AND (cobert.COBUNRISCOR=uniunriscor) AND (cobert.COBPREMIOQPARTER&lt;&gt;0)_x000D_
GR";"OUP BY apolramor||unimodalr||unisubmodr"}</definedName>
    <definedName name="QUERY1.query_options" hidden="1">{TRUE;FALSE}</definedName>
    <definedName name="QUERY1.query_range" hidden="1">#REF!</definedName>
    <definedName name="QUERY1.query_source" hidden="1">{"LUSITANIA"}</definedName>
    <definedName name="QUERY1.query_statement" hidden="1">{"SELECT apolramor||unimodalr||unisubmodr, Sum(round(decode(apolfracr,'2',cobpremioqparter/2,'3',cobpr";"emioqparter/4*trunc((substr(apolvencr,1,2)-1)/3),cobpremioqparter/12*(substr(apolvencr,1,2)-1))))/10";", Sum(round((decode(apolfracr,'2',cobpremioqparter/2,'3',cobpremioqparter/4*trunc((substr(apolvencr,";"1,2)-1)/3),cobpremioqparter/12*(substr(apolvencr,1,2)-1)))*(apolacpr+apolangpr)/1000))/10_x000D_
FROM DBAR";"EAL.apolices apolices, DBAREAL.cobert cobert, DBAREAL.unirisco unirisco_x000D_
WHERE (apolices.APOLFRACR='";"2' And apolices.APOLFRACR&lt;&gt;'1') AND (substr(apolvencr,1,2)&gt;'06') AND (apolices.APOLMOTANULR Is Null)";" AND (unirisco.UNIRAMOR=apolramor) AND (unirisco.UNIAPOLR=apolapolicer) AND (unirisco.UNIDATTERMOR&gt;'";"19970000') AND (unirisco.UNICODANULR Is Null) AND (cobert.COBRAMOR=apolramor) AND (cobert.COBAPOLR=a";"polapolicer) AND (cobert.COBUNRISCOR=uniunriscor) AND (cobert.COBPREMIOQPARTER&lt;&gt;0) OR (apolices.APOL";"FRACR='3' And apolices.APOLFRACR&lt;&gt;'1') AND (substr(apolvencr,1,2)&gt;'03') AND (apolices.APOLMOTANULR I";"s Null) AND (unirisco.UNIRAMOR=apolramor) AND (unirisco.UNIAPOLR=apolapolicer) AND (unirisco.UNIDATT";"ERMOR&gt;'19970000') AND (unirisco.UNICODANULR Is Null) AND (cobert.COBRAMOR=apolramor) AND (cobert.COB";"APOLR=apolapolicer) AND (cobert.COBUNRISCOR=uniunriscor) AND (cobert.COBPREMIOQPARTER&lt;&gt;0) OR (apolic";"es.APOLFRACR='4' And apolices.APOLFRACR&lt;&gt;'1') AND (substr(apolvencr,1,2)&gt;'01') AND (apolices.APOLMOT";"ANULR Is Null) AND (unirisco.UNIRAMOR=apolramor) AND (unirisco.UNIAPOLR=apolapolicer) AND (unirisco.";"UNIDATTERMOR&gt;'19970000') AND (unirisco.UNICODANULR Is Null) AND (cobert.COBRAMOR=apolramor) AND (cob";"ert.COBAPOLR=apolapolicer) AND (cobert.COBUNRISCOR=uniunriscor) AND (cobert.COBPREMIOQPARTER&lt;&gt;0)_x000D_
GR";"OUP BY apolramor||unimodalr||unisubmodr"}</definedName>
    <definedName name="QUERY1.user_name" hidden="1">"TANIA"</definedName>
    <definedName name="QUERY2.keep_password" hidden="1">TRUE</definedName>
    <definedName name="QUERY2.query_connection" hidden="1">{"DSN=Lusitania;DBQ=Lusi;UID=TANIA;PWD=lus"}</definedName>
    <definedName name="QUERY2.query_definition" hidden="1">{"SELECT apolramor||unimodalr||unisubmodr, Sum(round(decode(apolfracr,'2',cobpremioqparter/2,'3',cobpr";"emioqparter/4*trunc((substr(apolvencr,1,2)-1)/3),cobpremioqparter/12*(substr(apolvencr,1,2)-1))))/10";", Sum(round((decode(apolfracr,'2',cobpremioqparter/2,'3',cobpremioqparter/4*trunc((substr(apolvencr,";"1,2)-1)/3),cobpremioqparter/12*(substr(apolvencr,1,2)-1)))*(apolacpr+apolangpr)/1000))/10_x000D_
FROM DBAR";"EAL.apolices apolices, DBAREAL.cobert cobert, DBAREAL.unirisco unirisco_x000D_
WHERE (apolices.APOLFRACR='";"2' And apolices.APOLFRACR&lt;&gt;'1') AND (substr(apolvencr,1,2)&gt;'06') AND (apolices.APOLMOTANULR Is Null)";" AND (unirisco.UNIRAMOR=apolramor) AND (unirisco.UNIAPOLR=apolapolicer) AND (unirisco.UNIDATTERMOR&gt;'";"19950000') AND (unirisco.UNICODANULR Is Null) AND (cobert.COBRAMOR=apolramor) AND (cobert.COBAPOLR=a";"polapolicer) AND (cobert.COBUNRISCOR=uniunriscor) AND (cobert.COBPREMIOQPARTER&lt;&gt;0) OR (apolices.APOL";"FRACR='3' And apolices.APOLFRACR&lt;&gt;'1') AND (substr(apolvencr,1,2)&gt;'03') AND (apolices.APOLMOTANULR I";"s Null) AND (unirisco.UNIRAMOR=apolramor) AND (unirisco.UNIAPOLR=apolapolicer) AND (unirisco.UNIDATT";"ERMOR&gt;'19950000') AND (unirisco.UNICODANULR Is Null) AND (cobert.COBRAMOR=apolramor) AND (cobert.COB";"APOLR=apolapolicer) AND (cobert.COBUNRISCOR=uniunriscor) AND (cobert.COBPREMIOQPARTER&lt;&gt;0) OR (apolic";"es.APOLFRACR='4' And apolices.APOLFRACR&lt;&gt;'1') AND (substr(apolvencr,1,2)&gt;'01') AND (apolices.APOLMOT";"ANULR Is Null) AND (unirisco.UNIRAMOR=apolramor) AND (unirisco.UNIAPOLR=apolapolicer) AND (unirisco.";"UNIDATTERMOR&gt;'19950000') AND (unirisco.UNICODANULR Is Null) AND (cobert.COBRAMOR=apolramor) AND (cob";"ert.COBAPOLR=apolapolicer) AND (cobert.COBUNRISCOR=uniunriscor) AND (cobert.COBPREMIOQPARTER&lt;&gt;0)_x000D_
GR";"OUP BY apolramor||unimodalr||unisubmodr"}</definedName>
    <definedName name="QUERY2.query_options" hidden="1">{TRUE;FALSE}</definedName>
    <definedName name="QUERY2.query_range" hidden="1">#REF!</definedName>
    <definedName name="QUERY2.query_source" hidden="1">{"Lusitania"}</definedName>
    <definedName name="QUERY2.query_statement" hidden="1">{"SELECT apolramor||unimodalr||unisubmodr, Sum(round(decode(apolfracr,'2',cobpremioqparter/2,'3',cobpr";"emioqparter/4*trunc((substr(apolvencr,1,2)-1)/3),cobpremioqparter/12*(substr(apolvencr,1,2)-1))))/10";", Sum(round((decode(apolfracr,'2',cobpremioqparter/2,'3',cobpremioqparter/4*trunc((substr(apolvencr,";"1,2)-1)/3),cobpremioqparter/12*(substr(apolvencr,1,2)-1)))*(apolacpr+apolangpr)/1000))/10_x000D_
FROM DBAR";"EAL.apolices apolices, DBAREAL.cobert cobert, DBAREAL.unirisco unirisco_x000D_
WHERE (apolices.APOLFRACR='";"2' And apolices.APOLFRACR&lt;&gt;'1') AND (substr(apolvencr,1,2)&gt;'06') AND (apolices.APOLMOTANULR Is Null)";" AND (unirisco.UNIRAMOR=apolramor) AND (unirisco.UNIAPOLR=apolapolicer) AND (unirisco.UNIDATTERMOR&gt;'";"19950000') AND (unirisco.UNICODANULR Is Null) AND (cobert.COBRAMOR=apolramor) AND (cobert.COBAPOLR=a";"polapolicer) AND (cobert.COBUNRISCOR=uniunriscor) AND (cobert.COBPREMIOQPARTER&lt;&gt;0) OR (apolices.APOL";"FRACR='3' And apolices.APOLFRACR&lt;&gt;'1') AND (substr(apolvencr,1,2)&gt;'03') AND (apolices.APOLMOTANULR I";"s Null) AND (unirisco.UNIRAMOR=apolramor) AND (unirisco.UNIAPOLR=apolapolicer) AND (unirisco.UNIDATT";"ERMOR&gt;'19950000') AND (unirisco.UNICODANULR Is Null) AND (cobert.COBRAMOR=apolramor) AND (cobert.COB";"APOLR=apolapolicer) AND (cobert.COBUNRISCOR=uniunriscor) AND (cobert.COBPREMIOQPARTER&lt;&gt;0) OR (apolic";"es.APOLFRACR='4' And apolices.APOLFRACR&lt;&gt;'1') AND (substr(apolvencr,1,2)&gt;'01') AND (apolices.APOLMOT";"ANULR Is Null) AND (unirisco.UNIRAMOR=apolramor) AND (unirisco.UNIAPOLR=apolapolicer) AND (unirisco.";"UNIDATTERMOR&gt;'19950000') AND (unirisco.UNICODANULR Is Null) AND (cobert.COBRAMOR=apolramor) AND (cob";"ert.COBAPOLR=apolapolicer) AND (cobert.COBUNRISCOR=uniunriscor) AND (cobert.COBPREMIOQPARTER&lt;&gt;0)_x000D_
GR";"OUP BY apolramor||unimodalr||unisubmodr"}</definedName>
    <definedName name="QUERY2.user_name" hidden="1">"TANIA"</definedName>
    <definedName name="QUICK_RATIO" hidden="1">"QUICK_RATIO"</definedName>
    <definedName name="quotizacoes" hidden="1">{"'Parte I (BPA)'!$A$1:$A$3"}</definedName>
    <definedName name="qwd">#REF!</definedName>
    <definedName name="qwdd">#REF!</definedName>
    <definedName name="qwdqd">#REF!</definedName>
    <definedName name="QWDQDQWDQWD"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QWDQDQWDQWD"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QWDQDQWDQWD"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QWDQDQWDQWD"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qwe">0.0020749999966938</definedName>
    <definedName name="QWER" hidden="1">#REF!</definedName>
    <definedName name="qwq">#REF!</definedName>
    <definedName name="rab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rang">#REF!</definedName>
    <definedName name="rangdb">#REF!</definedName>
    <definedName name="RangoDebe">SUM(#REF!)</definedName>
    <definedName name="RangoHaber">SUM(#REF!)</definedName>
    <definedName name="rate_1_3">NA()</definedName>
    <definedName name="rate_12_3">NA()</definedName>
    <definedName name="rate_13_3">NA()</definedName>
    <definedName name="rate_14_3">NA()</definedName>
    <definedName name="rate_15_3">NA()</definedName>
    <definedName name="rate_18_1">NA()</definedName>
    <definedName name="rate_19_1">NA()</definedName>
    <definedName name="rate_38">NA()</definedName>
    <definedName name="rateczk">#REF!</definedName>
    <definedName name="ratehuf">#REF!</definedName>
    <definedName name="ratepln">#REF!</definedName>
    <definedName name="raterol">#REF!</definedName>
    <definedName name="rateusd">#REF!</definedName>
    <definedName name="re" hidden="1">#REF!</definedName>
    <definedName name="RE_Type_List">OFFSET(#REF!,0,0,COUNTA(OFFSET(#REF!,0,0,5000,1)),1)</definedName>
    <definedName name="RE_Type_Tab">OFFSET(#REF!,0,0,COUNTA(OFFSET(#REF!,0,0,5000,1)),2)</definedName>
    <definedName name="READ" hidden="1">FALSE</definedName>
    <definedName name="Realiz" hidden="1">#REF!</definedName>
    <definedName name="RecDesFinAlex" hidden="1">{#N/A,#N/A,FALSE,"SIM95"}</definedName>
    <definedName name="Reconciliação_Quant04" hidden="1">"AS2DocumentBrowse"</definedName>
    <definedName name="REDEEM_PREF_STOCK" hidden="1">"REDEEM_PREF_STOCK"</definedName>
    <definedName name="redo" localSheetId="6" hidden="1">{#N/A,#N/A,FALSE,"ACQ_GRAPHS";#N/A,#N/A,FALSE,"T_1 GRAPHS";#N/A,#N/A,FALSE,"T_2 GRAPHS";#N/A,#N/A,FALSE,"COMB_GRAPHS"}</definedName>
    <definedName name="redo" localSheetId="4" hidden="1">{#N/A,#N/A,FALSE,"ACQ_GRAPHS";#N/A,#N/A,FALSE,"T_1 GRAPHS";#N/A,#N/A,FALSE,"T_2 GRAPHS";#N/A,#N/A,FALSE,"COMB_GRAPHS"}</definedName>
    <definedName name="redo" localSheetId="5" hidden="1">{#N/A,#N/A,FALSE,"ACQ_GRAPHS";#N/A,#N/A,FALSE,"T_1 GRAPHS";#N/A,#N/A,FALSE,"T_2 GRAPHS";#N/A,#N/A,FALSE,"COMB_GRAPHS"}</definedName>
    <definedName name="redo" hidden="1">{#N/A,#N/A,FALSE,"ACQ_GRAPHS";#N/A,#N/A,FALSE,"T_1 GRAPHS";#N/A,#N/A,FALSE,"T_2 GRAPHS";#N/A,#N/A,FALSE,"COMB_GRAPHS"}</definedName>
    <definedName name="ref" localSheetId="6" hidden="1">{#N/A,#N/A,TRUE,"ExecSummary";#N/A,#N/A,TRUE,"ProjDescription";#N/A,#N/A,TRUE,"CostSummary";#N/A,#N/A,TRUE,"Main";#N/A,#N/A,TRUE,"Finance";#N/A,#N/A,TRUE,"EstCashflow";#N/A,#N/A,TRUE,"ExhibitA";#N/A,#N/A,TRUE,"CTD"}</definedName>
    <definedName name="ref" localSheetId="4" hidden="1">{#N/A,#N/A,TRUE,"ExecSummary";#N/A,#N/A,TRUE,"ProjDescription";#N/A,#N/A,TRUE,"CostSummary";#N/A,#N/A,TRUE,"Main";#N/A,#N/A,TRUE,"Finance";#N/A,#N/A,TRUE,"EstCashflow";#N/A,#N/A,TRUE,"ExhibitA";#N/A,#N/A,TRUE,"CTD"}</definedName>
    <definedName name="ref" localSheetId="5" hidden="1">{#N/A,#N/A,TRUE,"ExecSummary";#N/A,#N/A,TRUE,"ProjDescription";#N/A,#N/A,TRUE,"CostSummary";#N/A,#N/A,TRUE,"Main";#N/A,#N/A,TRUE,"Finance";#N/A,#N/A,TRUE,"EstCashflow";#N/A,#N/A,TRUE,"ExhibitA";#N/A,#N/A,TRUE,"CTD"}</definedName>
    <definedName name="ref" hidden="1">{#N/A,#N/A,TRUE,"ExecSummary";#N/A,#N/A,TRUE,"ProjDescription";#N/A,#N/A,TRUE,"CostSummary";#N/A,#N/A,TRUE,"Main";#N/A,#N/A,TRUE,"Finance";#N/A,#N/A,TRUE,"EstCashflow";#N/A,#N/A,TRUE,"ExhibitA";#N/A,#N/A,TRUE,"CTD"}</definedName>
    <definedName name="Ref_date" localSheetId="15">'Marex - Lib'!#REF!</definedName>
    <definedName name="Ref_date" localSheetId="28">'Marex - Usti'!#REF!</definedName>
    <definedName name="Ref_date" localSheetId="16">'PV - Lib'!#REF!</definedName>
    <definedName name="Ref_date" localSheetId="29">'PV - Usti'!#REF!</definedName>
    <definedName name="Ref_date">#REF!</definedName>
    <definedName name="ReferenceCurrency">#REF!</definedName>
    <definedName name="ReferenceCurrency_1_3">NA()</definedName>
    <definedName name="ReferenceCurrency_25_3">NA()</definedName>
    <definedName name="ReferenceCurrency_26_1">NA()</definedName>
    <definedName name="ReferenceCurrency_27_1">NA()</definedName>
    <definedName name="ReferenceCurrency_28_1">NA()</definedName>
    <definedName name="ReferenceCurrency_29_1">NA()</definedName>
    <definedName name="ReferenceCurrency_30_1">NA()</definedName>
    <definedName name="ReferenceCurrency_31_1">NA()</definedName>
    <definedName name="ReferenceCurrency_32_1">NA()</definedName>
    <definedName name="ReferenceCurrency_33_1">NA()</definedName>
    <definedName name="ReferenceCurrency_34_1">NA()</definedName>
    <definedName name="ReferenceCurrency_35_1">NA()</definedName>
    <definedName name="ReferenceCurrency_36_1">NA()</definedName>
    <definedName name="ReferenceCurrency_37_1">NA()</definedName>
    <definedName name="ReferenceCurrency_38_1">NA()</definedName>
    <definedName name="ReferenceCurrency_4_3">NA()</definedName>
    <definedName name="ReferenceCurrency_40_3">NA()</definedName>
    <definedName name="ReferenceCurrency_5_1">NA()</definedName>
    <definedName name="ReferenceDate">#REF!</definedName>
    <definedName name="refr" hidden="1">#REF!</definedName>
    <definedName name="Region">#REF!</definedName>
    <definedName name="Reimbursement">"Přeplatek"</definedName>
    <definedName name="Réinit_Zone_Impression" localSheetId="25">OFFSET(Impression_Entière,0,0,'Utilites - Usti'!Dernière_Ligne)</definedName>
    <definedName name="Réinit_Zone_Impression" localSheetId="14">OFFSET(Impression_Entière,0,0,'Utilities - Lib'!Dernière_Ligne)</definedName>
    <definedName name="Réinit_Zone_Impression">OFFSET(Impression_Entière,0,0,Dernière_Ligne)</definedName>
    <definedName name="Rent" localSheetId="6">{"Client Name or Project Name"}</definedName>
    <definedName name="Rent" localSheetId="4">{"Client Name or Project Name"}</definedName>
    <definedName name="Rent" localSheetId="5">{"Client Name or Project Name"}</definedName>
    <definedName name="Rent">{"Client Name or Project Name"}</definedName>
    <definedName name="renta">{"Client Name or Project Name"}</definedName>
    <definedName name="renta2">{"Client Name or Project Name"}</definedName>
    <definedName name="rentabilidade" hidden="1">{#N/A,#N/A,TRUE,"SumExec";#N/A,#N/A,TRUE,"PrjResM";#N/A,#N/A,TRUE,"PrjResDesv";#N/A,#N/A,TRUE,"PlTes (1S)";#N/A,#N/A,TRUE,"PlTes";#N/A,#N/A,TRUE,"FlCxDesv";#N/A,#N/A,TRUE,"Bal";#N/A,#N/A,TRUE,"Rácios"}</definedName>
    <definedName name="rentabilidade_2" hidden="1">{#N/A,#N/A,TRUE,"SumExec";#N/A,#N/A,TRUE,"PrjResM";#N/A,#N/A,TRUE,"PrjResDesv";#N/A,#N/A,TRUE,"PlTes (1S)";#N/A,#N/A,TRUE,"PlTes";#N/A,#N/A,TRUE,"FlCxDesv";#N/A,#N/A,TRUE,"Bal";#N/A,#N/A,TRUE,"Rácios"}</definedName>
    <definedName name="rentabilidade_3" hidden="1">{#N/A,#N/A,TRUE,"SumExec";#N/A,#N/A,TRUE,"PrjResM";#N/A,#N/A,TRUE,"PrjResDesv";#N/A,#N/A,TRUE,"PlTes (1S)";#N/A,#N/A,TRUE,"PlTes";#N/A,#N/A,TRUE,"FlCxDesv";#N/A,#N/A,TRUE,"Bal";#N/A,#N/A,TRUE,"Rácios"}</definedName>
    <definedName name="rentabilidade_4" hidden="1">{#N/A,#N/A,TRUE,"SumExec";#N/A,#N/A,TRUE,"PrjResM";#N/A,#N/A,TRUE,"PrjResDesv";#N/A,#N/A,TRUE,"PlTes (1S)";#N/A,#N/A,TRUE,"PlTes";#N/A,#N/A,TRUE,"FlCxDesv";#N/A,#N/A,TRUE,"Bal";#N/A,#N/A,TRUE,"Rácios"}</definedName>
    <definedName name="rentabilidade_5" hidden="1">{#N/A,#N/A,TRUE,"SumExec";#N/A,#N/A,TRUE,"PrjResM";#N/A,#N/A,TRUE,"PrjResDesv";#N/A,#N/A,TRUE,"PlTes (1S)";#N/A,#N/A,TRUE,"PlTes";#N/A,#N/A,TRUE,"FlCxDesv";#N/A,#N/A,TRUE,"Bal";#N/A,#N/A,TRUE,"Rácios"}</definedName>
    <definedName name="RENTROLL">#REF!</definedName>
    <definedName name="RentType">#REF!</definedName>
    <definedName name="RentType2019">#REF!</definedName>
    <definedName name="rentupm_1">"$#ODWOŁANIE.$#ODWOŁANIE$#ODWOŁANIE"</definedName>
    <definedName name="rentupm_10">NA()</definedName>
    <definedName name="rentupm_11">NA()</definedName>
    <definedName name="rentupm_12">NA()</definedName>
    <definedName name="rentupm_13">"$#ODWOŁANIE.$#ODWOŁANIE$#ODWOŁANIE"</definedName>
    <definedName name="rentupm_14">"$#ODWOŁANIE.$#ODWOŁANIE$#ODWOŁANIE"</definedName>
    <definedName name="rentupm_15">"$#ODWOŁANIE.$#ODWOŁANIE$#ODWOŁANIE"</definedName>
    <definedName name="rentupm_16">"$#ODWOŁANIE.$#ODWOŁANIE$#ODWOŁANIE"</definedName>
    <definedName name="rentupm_17">NA()</definedName>
    <definedName name="rentupm_18">"$#ODWOŁANIE.$#ODWOŁANIE$#ODWOŁANIE"</definedName>
    <definedName name="Repairs___Maintenance_Contract">#REF!</definedName>
    <definedName name="replacement" localSheetId="6"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replacement" localSheetId="4"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replacement" localSheetId="5"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replacement"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replacement1" localSheetId="6" hidden="1">{"Quarterly",#N/A,FALSE,"Belgium";"Quarterly",#N/A,FALSE,"France";"Quarterly",#N/A,FALSE,"Germany";"Quarterly",#N/A,FALSE,"Italy";"Quarterly",#N/A,FALSE,"UK"}</definedName>
    <definedName name="replacement1" localSheetId="4" hidden="1">{"Quarterly",#N/A,FALSE,"Belgium";"Quarterly",#N/A,FALSE,"France";"Quarterly",#N/A,FALSE,"Germany";"Quarterly",#N/A,FALSE,"Italy";"Quarterly",#N/A,FALSE,"UK"}</definedName>
    <definedName name="replacement1" localSheetId="5" hidden="1">{"Quarterly",#N/A,FALSE,"Belgium";"Quarterly",#N/A,FALSE,"France";"Quarterly",#N/A,FALSE,"Germany";"Quarterly",#N/A,FALSE,"Italy";"Quarterly",#N/A,FALSE,"UK"}</definedName>
    <definedName name="replacement1" hidden="1">{"Quarterly",#N/A,FALSE,"Belgium";"Quarterly",#N/A,FALSE,"France";"Quarterly",#N/A,FALSE,"Germany";"Quarterly",#N/A,FALSE,"Italy";"Quarterly",#N/A,FALSE,"UK"}</definedName>
    <definedName name="replacement2" localSheetId="6" hidden="1">{#N/A,#N/A,FALSE,"Line of Business";#N/A,#N/A,FALSE,"Line of Business YTD";#N/A,#N/A,FALSE,"Line of Business Forecast"}</definedName>
    <definedName name="replacement2" localSheetId="4" hidden="1">{#N/A,#N/A,FALSE,"Line of Business";#N/A,#N/A,FALSE,"Line of Business YTD";#N/A,#N/A,FALSE,"Line of Business Forecast"}</definedName>
    <definedName name="replacement2" localSheetId="5" hidden="1">{#N/A,#N/A,FALSE,"Line of Business";#N/A,#N/A,FALSE,"Line of Business YTD";#N/A,#N/A,FALSE,"Line of Business Forecast"}</definedName>
    <definedName name="replacement2" hidden="1">{#N/A,#N/A,FALSE,"Line of Business";#N/A,#N/A,FALSE,"Line of Business YTD";#N/A,#N/A,FALSE,"Line of Business Forecast"}</definedName>
    <definedName name="replacement3" localSheetId="6" hidden="1">{#N/A,#N/A,FALSE,"Pan Europe Belgium";#N/A,#N/A,FALSE,"Pan Europe France";#N/A,#N/A,FALSE,"Pan Europe Germany";#N/A,#N/A,FALSE,"Pan Europe Italy";#N/A,#N/A,FALSE,"Pan Europe Sweden";#N/A,#N/A,FALSE,"Pan Europe UK"}</definedName>
    <definedName name="replacement3" localSheetId="4" hidden="1">{#N/A,#N/A,FALSE,"Pan Europe Belgium";#N/A,#N/A,FALSE,"Pan Europe France";#N/A,#N/A,FALSE,"Pan Europe Germany";#N/A,#N/A,FALSE,"Pan Europe Italy";#N/A,#N/A,FALSE,"Pan Europe Sweden";#N/A,#N/A,FALSE,"Pan Europe UK"}</definedName>
    <definedName name="replacement3" localSheetId="5" hidden="1">{#N/A,#N/A,FALSE,"Pan Europe Belgium";#N/A,#N/A,FALSE,"Pan Europe France";#N/A,#N/A,FALSE,"Pan Europe Germany";#N/A,#N/A,FALSE,"Pan Europe Italy";#N/A,#N/A,FALSE,"Pan Europe Sweden";#N/A,#N/A,FALSE,"Pan Europe UK"}</definedName>
    <definedName name="replacement3" hidden="1">{#N/A,#N/A,FALSE,"Pan Europe Belgium";#N/A,#N/A,FALSE,"Pan Europe France";#N/A,#N/A,FALSE,"Pan Europe Germany";#N/A,#N/A,FALSE,"Pan Europe Italy";#N/A,#N/A,FALSE,"Pan Europe Sweden";#N/A,#N/A,FALSE,"Pan Europe UK"}</definedName>
    <definedName name="replacement4" localSheetId="6" hidden="1">{#N/A,#N/A,FALSE,"Default Data";#N/A,#N/A,FALSE,"25% case";#N/A,#N/A,FALSE,"99 Tax Model";#N/A,#N/A,FALSE,"ROY CALCS";#N/A,#N/A,FALSE,"Acquisition Royalty";#N/A,#N/A,FALSE,"Cisco FSC"}</definedName>
    <definedName name="replacement4" localSheetId="4" hidden="1">{#N/A,#N/A,FALSE,"Default Data";#N/A,#N/A,FALSE,"25% case";#N/A,#N/A,FALSE,"99 Tax Model";#N/A,#N/A,FALSE,"ROY CALCS";#N/A,#N/A,FALSE,"Acquisition Royalty";#N/A,#N/A,FALSE,"Cisco FSC"}</definedName>
    <definedName name="replacement4" localSheetId="5" hidden="1">{#N/A,#N/A,FALSE,"Default Data";#N/A,#N/A,FALSE,"25% case";#N/A,#N/A,FALSE,"99 Tax Model";#N/A,#N/A,FALSE,"ROY CALCS";#N/A,#N/A,FALSE,"Acquisition Royalty";#N/A,#N/A,FALSE,"Cisco FSC"}</definedName>
    <definedName name="replacement4" hidden="1">{#N/A,#N/A,FALSE,"Default Data";#N/A,#N/A,FALSE,"25% case";#N/A,#N/A,FALSE,"99 Tax Model";#N/A,#N/A,FALSE,"ROY CALCS";#N/A,#N/A,FALSE,"Acquisition Royalty";#N/A,#N/A,FALSE,"Cisco FSC"}</definedName>
    <definedName name="replacement5" localSheetId="6" hidden="1">{#N/A,#N/A,FALSE,"EOC";#N/A,#N/A,FALSE,"Distributor";#N/A,#N/A,FALSE,"Manufacturing";#N/A,#N/A,FALSE,"Service"}</definedName>
    <definedName name="replacement5" localSheetId="4" hidden="1">{#N/A,#N/A,FALSE,"EOC";#N/A,#N/A,FALSE,"Distributor";#N/A,#N/A,FALSE,"Manufacturing";#N/A,#N/A,FALSE,"Service"}</definedName>
    <definedName name="replacement5" localSheetId="5" hidden="1">{#N/A,#N/A,FALSE,"EOC";#N/A,#N/A,FALSE,"Distributor";#N/A,#N/A,FALSE,"Manufacturing";#N/A,#N/A,FALSE,"Service"}</definedName>
    <definedName name="replacement5" hidden="1">{#N/A,#N/A,FALSE,"EOC";#N/A,#N/A,FALSE,"Distributor";#N/A,#N/A,FALSE,"Manufacturing";#N/A,#N/A,FALSE,"Service"}</definedName>
    <definedName name="replacement6" localSheetId="6"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replacement6" localSheetId="4"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replacement6" localSheetId="5"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replacement6"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replacement8" localSheetId="6" hidden="1">{#N/A,#N/A,FALSE,"EOC";#N/A,#N/A,FALSE,"Distributor";#N/A,#N/A,FALSE,"Manufacturing";#N/A,#N/A,FALSE,"Service"}</definedName>
    <definedName name="replacement8" localSheetId="4" hidden="1">{#N/A,#N/A,FALSE,"EOC";#N/A,#N/A,FALSE,"Distributor";#N/A,#N/A,FALSE,"Manufacturing";#N/A,#N/A,FALSE,"Service"}</definedName>
    <definedName name="replacement8" localSheetId="5" hidden="1">{#N/A,#N/A,FALSE,"EOC";#N/A,#N/A,FALSE,"Distributor";#N/A,#N/A,FALSE,"Manufacturing";#N/A,#N/A,FALSE,"Service"}</definedName>
    <definedName name="replacement8" hidden="1">{#N/A,#N/A,FALSE,"EOC";#N/A,#N/A,FALSE,"Distributor";#N/A,#N/A,FALSE,"Manufacturing";#N/A,#N/A,FALSE,"Service"}</definedName>
    <definedName name="replacement9" localSheetId="6" hidden="1">{#N/A,#N/A,FALSE,"EOC YTD ACTUAL";#N/A,#N/A,FALSE,"Distributor YTD Actual";#N/A,#N/A,FALSE,"Manufacturing YTD Actual";#N/A,#N/A,FALSE,"Service YTD Actual"}</definedName>
    <definedName name="replacement9" localSheetId="4" hidden="1">{#N/A,#N/A,FALSE,"EOC YTD ACTUAL";#N/A,#N/A,FALSE,"Distributor YTD Actual";#N/A,#N/A,FALSE,"Manufacturing YTD Actual";#N/A,#N/A,FALSE,"Service YTD Actual"}</definedName>
    <definedName name="replacement9" localSheetId="5" hidden="1">{#N/A,#N/A,FALSE,"EOC YTD ACTUAL";#N/A,#N/A,FALSE,"Distributor YTD Actual";#N/A,#N/A,FALSE,"Manufacturing YTD Actual";#N/A,#N/A,FALSE,"Service YTD Actual"}</definedName>
    <definedName name="replacement9" hidden="1">{#N/A,#N/A,FALSE,"EOC YTD ACTUAL";#N/A,#N/A,FALSE,"Distributor YTD Actual";#N/A,#N/A,FALSE,"Manufacturing YTD Actual";#N/A,#N/A,FALSE,"Service YTD Actual"}</definedName>
    <definedName name="Report_Version_4">"A1"</definedName>
    <definedName name="RESEARCH_DEV" hidden="1">"RESEARCH_DEV"</definedName>
    <definedName name="Residential_Vienna">#REF!</definedName>
    <definedName name="Resumo_BCPINV" hidden="1">#N/A</definedName>
    <definedName name="RETAINED_EARN" hidden="1">"RETAINED_EARN"</definedName>
    <definedName name="retroll">#REF!</definedName>
    <definedName name="RETURN_ASSETS" hidden="1">"RETURN_ASSETS"</definedName>
    <definedName name="RETURN_EQUITY" hidden="1">"RETURN_EQUITY"</definedName>
    <definedName name="RETURN_INVESTMENT" hidden="1">"RETURN_INVESTMENT"</definedName>
    <definedName name="reu" hidden="1">{#N/A,#N/A,TRUE,"Pcm Budget 2002  Huf";#N/A,#N/A,TRUE,"Csepel";#N/A,#N/A,TRUE,"Gyor";#N/A,#N/A,TRUE,"Debrecen";#N/A,#N/A,TRUE,"Alba";#N/A,#N/A,TRUE,"Pecs";#N/A,#N/A,TRUE,"Szeged";#N/A,#N/A,TRUE,"Miskolc";#N/A,#N/A,TRUE,"Duna";#N/A,#N/A,TRUE,"Sopron";#N/A,#N/A,TRUE,"nyir";#N/A,#N/A,TRUE,"Kaniza";#N/A,#N/A,TRUE,"Kaposvar";#N/A,#N/A,TRUE,"Szolnok";#N/A,#N/A,TRUE,"Zala";#N/A,#N/A,TRUE,"Szombathely"}</definedName>
    <definedName name="Rev_Access_Fee">#REF!</definedName>
    <definedName name="Rev_Access_Fee_1">NA()</definedName>
    <definedName name="Rev_Access_Fee_1_3">NA()</definedName>
    <definedName name="Rev_Access_Fee_38">NA()</definedName>
    <definedName name="Rev_Access_Fee_40">NA()</definedName>
    <definedName name="REVENUE" hidden="1">"REVENUE"</definedName>
    <definedName name="REVENUE_10K" hidden="1">"REVENUE_10K"</definedName>
    <definedName name="REVENUE_10Q" hidden="1">"REVENUE_10Q"</definedName>
    <definedName name="REVENUE_10Q1" hidden="1">"REVENUE_10Q1"</definedName>
    <definedName name="Revenue_Dummy_Data" hidden="1">OFFSET(#REF!,0,0,COUNTA(#REF!)-1,1)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evLevel" hidden="1">#REF!</definedName>
    <definedName name="rewfewrf" hidden="1">#REF!</definedName>
    <definedName name="rfewrefr" hidden="1">#REF!</definedName>
    <definedName name="rfter4" hidden="1">#REF!</definedName>
    <definedName name="rhtzshytzej" hidden="1">{"pg",#N/A,FALSE,"present";"synthese",#N/A,FALSE,"present";"immo",#N/A,FALSE,"present";"klepierre",#N/A,FALSE,"present"}</definedName>
    <definedName name="rhythetj" hidden="1">{"résultats",#N/A,FALSE,"résultats SFS";"indicateurs",#N/A,FALSE,"résultats SFS";"commentaires",#N/A,FALSE,"commentaires SFS";"graphiques",#N/A,FALSE,"graphiques SFS"}</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0</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2</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FALSE</definedName>
    <definedName name="risque" hidden="1">{#N/A,#N/A,TRUE,"Pcm Budget 2002  Huf";#N/A,#N/A,TRUE,"Csepel";#N/A,#N/A,TRUE,"Gyor";#N/A,#N/A,TRUE,"Debrecen";#N/A,#N/A,TRUE,"Alba";#N/A,#N/A,TRUE,"Pecs";#N/A,#N/A,TRUE,"Szeged";#N/A,#N/A,TRUE,"Miskolc";#N/A,#N/A,TRUE,"Duna";#N/A,#N/A,TRUE,"Sopron";#N/A,#N/A,TRUE,"nyir";#N/A,#N/A,TRUE,"Kaniza";#N/A,#N/A,TRUE,"Kaposvar";#N/A,#N/A,TRUE,"Szolnok";#N/A,#N/A,TRUE,"Zala";#N/A,#N/A,TRUE,"Szombathely"}</definedName>
    <definedName name="risque_2" hidden="1">{#N/A,#N/A,TRUE,"Pcm Budget 2002  Huf";#N/A,#N/A,TRUE,"Csepel";#N/A,#N/A,TRUE,"Gyor";#N/A,#N/A,TRUE,"Debrecen";#N/A,#N/A,TRUE,"Alba";#N/A,#N/A,TRUE,"Pecs";#N/A,#N/A,TRUE,"Szeged";#N/A,#N/A,TRUE,"Miskolc";#N/A,#N/A,TRUE,"Duna";#N/A,#N/A,TRUE,"Sopron";#N/A,#N/A,TRUE,"nyir";#N/A,#N/A,TRUE,"Kaniza";#N/A,#N/A,TRUE,"Kaposvar";#N/A,#N/A,TRUE,"Szolnok";#N/A,#N/A,TRUE,"Zala";#N/A,#N/A,TRUE,"Szombathely"}</definedName>
    <definedName name="risque_3" hidden="1">{#N/A,#N/A,TRUE,"Pcm Budget 2002  Huf";#N/A,#N/A,TRUE,"Csepel";#N/A,#N/A,TRUE,"Gyor";#N/A,#N/A,TRUE,"Debrecen";#N/A,#N/A,TRUE,"Alba";#N/A,#N/A,TRUE,"Pecs";#N/A,#N/A,TRUE,"Szeged";#N/A,#N/A,TRUE,"Miskolc";#N/A,#N/A,TRUE,"Duna";#N/A,#N/A,TRUE,"Sopron";#N/A,#N/A,TRUE,"nyir";#N/A,#N/A,TRUE,"Kaniza";#N/A,#N/A,TRUE,"Kaposvar";#N/A,#N/A,TRUE,"Szolnok";#N/A,#N/A,TRUE,"Zala";#N/A,#N/A,TRUE,"Szombathely"}</definedName>
    <definedName name="risque_4" hidden="1">{#N/A,#N/A,TRUE,"Pcm Budget 2002  Huf";#N/A,#N/A,TRUE,"Csepel";#N/A,#N/A,TRUE,"Gyor";#N/A,#N/A,TRUE,"Debrecen";#N/A,#N/A,TRUE,"Alba";#N/A,#N/A,TRUE,"Pecs";#N/A,#N/A,TRUE,"Szeged";#N/A,#N/A,TRUE,"Miskolc";#N/A,#N/A,TRUE,"Duna";#N/A,#N/A,TRUE,"Sopron";#N/A,#N/A,TRUE,"nyir";#N/A,#N/A,TRUE,"Kaniza";#N/A,#N/A,TRUE,"Kaposvar";#N/A,#N/A,TRUE,"Szolnok";#N/A,#N/A,TRUE,"Zala";#N/A,#N/A,TRUE,"Szombathely"}</definedName>
    <definedName name="risque_5" hidden="1">{#N/A,#N/A,TRUE,"Pcm Budget 2002  Huf";#N/A,#N/A,TRUE,"Csepel";#N/A,#N/A,TRUE,"Gyor";#N/A,#N/A,TRUE,"Debrecen";#N/A,#N/A,TRUE,"Alba";#N/A,#N/A,TRUE,"Pecs";#N/A,#N/A,TRUE,"Szeged";#N/A,#N/A,TRUE,"Miskolc";#N/A,#N/A,TRUE,"Duna";#N/A,#N/A,TRUE,"Sopron";#N/A,#N/A,TRUE,"nyir";#N/A,#N/A,TRUE,"Kaniza";#N/A,#N/A,TRUE,"Kaposvar";#N/A,#N/A,TRUE,"Szolnok";#N/A,#N/A,TRUE,"Zala";#N/A,#N/A,TRUE,"Szombathely"}</definedName>
    <definedName name="rivotti" hidden="1">#REF!</definedName>
    <definedName name="rmonth">#REF!</definedName>
    <definedName name="rob" localSheetId="6"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rob" localSheetId="4"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rob" localSheetId="5"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rob"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Rodzaj_faktur">OFFSET(#REF!,0,0,COUNTA(#REF!),1)</definedName>
    <definedName name="rok">#REF!</definedName>
    <definedName name="round">1</definedName>
    <definedName name="rr" localSheetId="6" hidden="1">{"Alles",#N/A,FALSE,"H A Ü"}</definedName>
    <definedName name="rr" localSheetId="4" hidden="1">{"Alles",#N/A,FALSE,"H A Ü"}</definedName>
    <definedName name="rr" localSheetId="5" hidden="1">{"Alles",#N/A,FALSE,"H A Ü"}</definedName>
    <definedName name="rr" hidden="1">{"Alles",#N/A,FALSE,"H A Ü"}</definedName>
    <definedName name="rrehe" hidden="1">{"Tages_D",#N/A,FALSE,"Tagesbericht";"Tages_PL",#N/A,FALSE,"Tagesbericht"}</definedName>
    <definedName name="rrr" hidden="1">{#N/A,#N/A,TRUE,"Pcm Budget 2002  Huf";#N/A,#N/A,TRUE,"Csepel";#N/A,#N/A,TRUE,"Gyor";#N/A,#N/A,TRUE,"Debrecen";#N/A,#N/A,TRUE,"Alba";#N/A,#N/A,TRUE,"Pecs";#N/A,#N/A,TRUE,"Szeged";#N/A,#N/A,TRUE,"Miskolc";#N/A,#N/A,TRUE,"Duna";#N/A,#N/A,TRUE,"Sopron";#N/A,#N/A,TRUE,"nyir";#N/A,#N/A,TRUE,"Kaniza";#N/A,#N/A,TRUE,"Kaposvar";#N/A,#N/A,TRUE,"Szolnok";#N/A,#N/A,TRUE,"Zala";#N/A,#N/A,TRUE,"Szombathely"}</definedName>
    <definedName name="RS_List">OFFSET(#REF!,0,0,COUNTA(OFFSET(#REF!,0,0,5000,1)),1)</definedName>
    <definedName name="RS_Tab">OFFSET(#REF!,0,0,COUNTA(OFFSET(#REF!,0,0,5000,1)),8)</definedName>
    <definedName name="rt" hidden="1">#REF!</definedName>
    <definedName name="rtgzwrtg" hidden="1">#REF!</definedName>
    <definedName name="rtrr" hidden="1">{"Tages_D",#N/A,FALSE,"Tagesbericht";"Tages_PL",#N/A,FALSE,"Tagesbericht"}</definedName>
    <definedName name="RTY" hidden="1">{#N/A,#N/A,TRUE,"GLOBAL";#N/A,#N/A,TRUE,"RUSTICOS";#N/A,#N/A,TRUE,"INMUEBLES"}</definedName>
    <definedName name="RU_Type_List">OFFSET(#REF!,0,0,COUNTA(OFFSET(#REF!,0,0,5000,1)),1)</definedName>
    <definedName name="RU_Type_Tab">OFFSET(#REF!,0,0,COUNTA(OFFSET(#REF!,0,0,5000,1)),2)</definedName>
    <definedName name="RunOnce">FALSE</definedName>
    <definedName name="Rwvu.Analysis1H95." hidden="1">#REF!,#REF!</definedName>
    <definedName name="Rwvu.Analysis1Q95." hidden="1">#REF!,#REF!</definedName>
    <definedName name="Rwvu.Analysis2Q95." hidden="1">#REF!,#REF!</definedName>
    <definedName name="Rwvu.Margin._.Summary." hidden="1">#REF!,#REF!</definedName>
    <definedName name="ryhyrjsruykryè" hidden="1">{"CAC",#N/A,FALSE,"page de garde"}</definedName>
    <definedName name="ryjursyjksukut" hidden="1">{TRUE,TRUE,241.75,1,240,204,FALSE,FALSE,TRUE,FALSE,0,31,#N/A,1,323,6.82758620689655,14.6,1,FALSE,TRUE,1,FALSE,1,FALSE,100,"Swvu.p2.","ACwvu.p2.",#N/A,FALSE,FALSE,0,0,0,0,2,"","",TRUE,TRUE,FALSE,FALSE,1,100,#N/A,#N/A,"=R1C31:R109C47",FALSE,"Rwvu.p2.","Cwvu.p2.",FALSE,FALSE,TRUE,9,#N/A,#N/A,FALSE,FALSE,TRUE,TRUE,TRUE}</definedName>
    <definedName name="s">#N/A</definedName>
    <definedName name="s_2" hidden="1">{#N/A,#N/A,TRUE,"Pcm Budget 2002  Huf";#N/A,#N/A,TRUE,"Csepel";#N/A,#N/A,TRUE,"Gyor";#N/A,#N/A,TRUE,"Debrecen";#N/A,#N/A,TRUE,"Alba";#N/A,#N/A,TRUE,"Pecs";#N/A,#N/A,TRUE,"Szeged";#N/A,#N/A,TRUE,"Miskolc";#N/A,#N/A,TRUE,"Duna";#N/A,#N/A,TRUE,"Sopron";#N/A,#N/A,TRUE,"nyir";#N/A,#N/A,TRUE,"Kaniza";#N/A,#N/A,TRUE,"Kaposvar";#N/A,#N/A,TRUE,"Szolnok";#N/A,#N/A,TRUE,"Zala";#N/A,#N/A,TRUE,"Szombathely"}</definedName>
    <definedName name="s_3" hidden="1">{#N/A,#N/A,TRUE,"Pcm Budget 2002  Huf";#N/A,#N/A,TRUE,"Csepel";#N/A,#N/A,TRUE,"Gyor";#N/A,#N/A,TRUE,"Debrecen";#N/A,#N/A,TRUE,"Alba";#N/A,#N/A,TRUE,"Pecs";#N/A,#N/A,TRUE,"Szeged";#N/A,#N/A,TRUE,"Miskolc";#N/A,#N/A,TRUE,"Duna";#N/A,#N/A,TRUE,"Sopron";#N/A,#N/A,TRUE,"nyir";#N/A,#N/A,TRUE,"Kaniza";#N/A,#N/A,TRUE,"Kaposvar";#N/A,#N/A,TRUE,"Szolnok";#N/A,#N/A,TRUE,"Zala";#N/A,#N/A,TRUE,"Szombathely"}</definedName>
    <definedName name="s_4" hidden="1">{#N/A,#N/A,TRUE,"Pcm Budget 2002  Huf";#N/A,#N/A,TRUE,"Csepel";#N/A,#N/A,TRUE,"Gyor";#N/A,#N/A,TRUE,"Debrecen";#N/A,#N/A,TRUE,"Alba";#N/A,#N/A,TRUE,"Pecs";#N/A,#N/A,TRUE,"Szeged";#N/A,#N/A,TRUE,"Miskolc";#N/A,#N/A,TRUE,"Duna";#N/A,#N/A,TRUE,"Sopron";#N/A,#N/A,TRUE,"nyir";#N/A,#N/A,TRUE,"Kaniza";#N/A,#N/A,TRUE,"Kaposvar";#N/A,#N/A,TRUE,"Szolnok";#N/A,#N/A,TRUE,"Zala";#N/A,#N/A,TRUE,"Szombathely"}</definedName>
    <definedName name="s_5" hidden="1">{#N/A,#N/A,TRUE,"Pcm Budget 2002  Huf";#N/A,#N/A,TRUE,"Csepel";#N/A,#N/A,TRUE,"Gyor";#N/A,#N/A,TRUE,"Debrecen";#N/A,#N/A,TRUE,"Alba";#N/A,#N/A,TRUE,"Pecs";#N/A,#N/A,TRUE,"Szeged";#N/A,#N/A,TRUE,"Miskolc";#N/A,#N/A,TRUE,"Duna";#N/A,#N/A,TRUE,"Sopron";#N/A,#N/A,TRUE,"nyir";#N/A,#N/A,TRUE,"Kaniza";#N/A,#N/A,TRUE,"Kaposvar";#N/A,#N/A,TRUE,"Szolnok";#N/A,#N/A,TRUE,"Zala";#N/A,#N/A,TRUE,"Szombathely"}</definedName>
    <definedName name="S_Adjust_Data" hidden="1">#REF!</definedName>
    <definedName name="S_AJE_Tot_Data" hidden="1">#REF!</definedName>
    <definedName name="S_CY_Beg_Data" hidden="1">#REF!</definedName>
    <definedName name="S_CY_End_Data" hidden="1">#REF!</definedName>
    <definedName name="S_PY_End_Data" hidden="1">#REF!</definedName>
    <definedName name="S_RJE_Tot_Data" hidden="1">#REF!</definedName>
    <definedName name="S3S" hidden="1">{#N/A,#N/A,TRUE,"GLOBAL";#N/A,#N/A,TRUE,"RUSTICOS";#N/A,#N/A,TRUE,"INMUEBLES"}</definedName>
    <definedName name="sa" localSheetId="6" hidden="1">{"Pressup",#N/A,TRUE,"Sheet1";"Resumo",#N/A,TRUE,"Cond";"Bal",#N/A,TRUE,"DR";"DR",#N/A,TRUE,"DR";"Anexos",#N/A,TRUE,"Anexo";"Tes1",#N/A,TRUE,"Proj";"Tes2",#N/A,TRUE,"Proj";"Tes3",#N/A,TRUE,"Proj";"Lojas",#N/A,TRUE,"Cond"}</definedName>
    <definedName name="sa" localSheetId="4" hidden="1">{"Pressup",#N/A,TRUE,"Sheet1";"Resumo",#N/A,TRUE,"Cond";"Bal",#N/A,TRUE,"DR";"DR",#N/A,TRUE,"DR";"Anexos",#N/A,TRUE,"Anexo";"Tes1",#N/A,TRUE,"Proj";"Tes2",#N/A,TRUE,"Proj";"Tes3",#N/A,TRUE,"Proj";"Lojas",#N/A,TRUE,"Cond"}</definedName>
    <definedName name="sa" localSheetId="5" hidden="1">{"Pressup",#N/A,TRUE,"Sheet1";"Resumo",#N/A,TRUE,"Cond";"Bal",#N/A,TRUE,"DR";"DR",#N/A,TRUE,"DR";"Anexos",#N/A,TRUE,"Anexo";"Tes1",#N/A,TRUE,"Proj";"Tes2",#N/A,TRUE,"Proj";"Tes3",#N/A,TRUE,"Proj";"Lojas",#N/A,TRUE,"Cond"}</definedName>
    <definedName name="sa" hidden="1">{"Pressup",#N/A,TRUE,"Sheet1";"Resumo",#N/A,TRUE,"Cond";"Bal",#N/A,TRUE,"DR";"DR",#N/A,TRUE,"DR";"Anexos",#N/A,TRUE,"Anexo";"Tes1",#N/A,TRUE,"Proj";"Tes2",#N/A,TRUE,"Proj";"Tes3",#N/A,TRUE,"Proj";"Lojas",#N/A,TRUE,"Cond"}</definedName>
    <definedName name="saa" hidden="1">#REF!</definedName>
    <definedName name="sada" hidden="1">{#N/A,#N/A,FALSE,"Shopliste";#N/A,#N/A,FALSE,"Läden I";#N/A,#N/A,FALSE,"Läden II";#N/A,#N/A,FALSE,"Läden III";#N/A,#N/A,FALSE,"Büroflächen I";#N/A,#N/A,FALSE,"Büroflächen II";#N/A,#N/A,FALSE,"Büroflächen III";#N/A,#N/A,FALSE,"Nebenflächen I";#N/A,#N/A,FALSE,"Nebenflächen II";#N/A,#N/A,FALSE,"Nebenflächen III"}</definedName>
    <definedName name="sadasd" hidden="1">{"WORK REV SAL R$",#N/A,TRUE,"WORKSHEET REV &amp; SAL"}</definedName>
    <definedName name="saf"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saf_2"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saf_3"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saf_4"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saf_5"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SAPBEXdnldView" hidden="1">"42U8ZV4602R0BYBWZM19HZEXD"</definedName>
    <definedName name="SAPBEXhrIndnt" hidden="1">"Wide"</definedName>
    <definedName name="sapbexmarti" hidden="1">"3YATUFNUXBGAG0J4B9EW5OKR0"</definedName>
    <definedName name="SAPBEXrevision" hidden="1">1</definedName>
    <definedName name="SAPBEXsysID" hidden="1">"P12"</definedName>
    <definedName name="SAPBEXwbID" hidden="1">"4IQA7M25JIPSKMCIMH4MR3H1Y"</definedName>
    <definedName name="SAPBEXwbIDa" hidden="1">"4HVJ011K9X54U355Z4H84OD1Y"</definedName>
    <definedName name="SAPFuncF4Help" localSheetId="12" hidden="1">Main.SAPF4Help()</definedName>
    <definedName name="SAPFuncF4Help" localSheetId="26" hidden="1">Main.SAPF4Help()</definedName>
    <definedName name="SAPFuncF4Help" localSheetId="6" hidden="1">Main.SAPF4Help()</definedName>
    <definedName name="SAPFuncF4Help" localSheetId="4" hidden="1">Main.SAPF4Help()</definedName>
    <definedName name="SAPFuncF4Help" localSheetId="28" hidden="1">Main.SAPF4Help()</definedName>
    <definedName name="SAPFuncF4Help" localSheetId="24" hidden="1">Main.SAPF4Help()</definedName>
    <definedName name="SAPFuncF4Help" localSheetId="16" hidden="1">Main.SAPF4Help()</definedName>
    <definedName name="SAPFuncF4Help" localSheetId="29" hidden="1">Main.SAPF4Help()</definedName>
    <definedName name="SAPFuncF4Help" localSheetId="5" hidden="1">Main.SAPF4Help()</definedName>
    <definedName name="SAPFuncF4Help" localSheetId="27" hidden="1">Main.SAPF4Help()</definedName>
    <definedName name="SAPFuncF4Help" localSheetId="19" hidden="1">Main.SAPF4Help()</definedName>
    <definedName name="SAPFuncF4Help" localSheetId="25" hidden="1">Main.SAPF4Help()</definedName>
    <definedName name="SAPFuncF4Help" localSheetId="14" hidden="1">Main.SAPF4Help()</definedName>
    <definedName name="SAPFuncF4Help" hidden="1">Main.SAPF4Help()</definedName>
    <definedName name="SAPsysID" hidden="1">"708C5W7SBKP804JT78WJ0JNKI"</definedName>
    <definedName name="SAPwbID" hidden="1">"ARS"</definedName>
    <definedName name="sas" hidden="1">#REF!</definedName>
    <definedName name="SAS_Julho06" hidden="1">{#N/A,#N/A,FALSE,"UK";#N/A,#N/A,FALSE,"FR";#N/A,#N/A,FALSE,"SWE";#N/A,#N/A,FALSE,"BE";#N/A,#N/A,FALSE,"IT";#N/A,#N/A,FALSE,"SP";#N/A,#N/A,FALSE,"GE";#N/A,#N/A,FALSE,"PO";#N/A,#N/A,FALSE,"SWI";#N/A,#N/A,FALSE,"NON"}</definedName>
    <definedName name="sasasa" hidden="1">#REF!</definedName>
    <definedName name="sasda" hidden="1">#REF!</definedName>
    <definedName name="sazba_dph">#REF!</definedName>
    <definedName name="sc"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c"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c"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c"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C_Monthly_Advances">#REF!</definedName>
    <definedName name="SC_Reconciliation_increase">#REF!</definedName>
    <definedName name="scdazde" hidden="1">{"SUMM",#N/A,TRUE,"C";"ACT_PROD",#N/A,TRUE,"A";"ACT_SHIP",#N/A,TRUE,"A";"BP_YLD",#N/A,TRUE,"B";"ACTZ_PROD",#N/A,TRUE,"D";"ACTZ_SHIP",#N/A,TRUE,"D";"ACTZ_YLD",#N/A,TRUE,"E";"CPSI_PROD",#N/A,TRUE,"F";"CPSI_SHIP",#N/A,TRUE,"F"}</definedName>
    <definedName name="scen_date1" hidden="1">34379.7786921296</definedName>
    <definedName name="scen_change" hidden="1">#REF!,#REF!,#REF!,#REF!,#REF!</definedName>
    <definedName name="scen_name1" hidden="1">"SOLV 1"</definedName>
    <definedName name="scen_num" hidden="1">1</definedName>
    <definedName name="scen_result" hidden="1">#REF!</definedName>
    <definedName name="scen_user1" hidden="1">"JEAN-LOUIS TORRES"</definedName>
    <definedName name="scen_value1" localSheetId="6" hidden="1">{"0,0525";"0";"0";"20";"0";"0,025";"7"}</definedName>
    <definedName name="scen_value1" localSheetId="4" hidden="1">{"0,0525";"0";"0";"20";"0";"0,025";"7"}</definedName>
    <definedName name="scen_value1" localSheetId="5" hidden="1">{"0,0525";"0";"0";"20";"0";"0,025";"7"}</definedName>
    <definedName name="scen_value1" hidden="1">{"0,0525";"0";"0";"20";"0";"0,025";"7"}</definedName>
    <definedName name="scen_value1_1" localSheetId="6" hidden="1">{"0,0525";"0";"0";"20";"0";"0,025";"7"}</definedName>
    <definedName name="scen_value1_1" localSheetId="4" hidden="1">{"0,0525";"0";"0";"20";"0";"0,025";"7"}</definedName>
    <definedName name="scen_value1_1" localSheetId="5" hidden="1">{"0,0525";"0";"0";"20";"0";"0,025";"7"}</definedName>
    <definedName name="scen_value1_1" hidden="1">{"0,0525";"0";"0";"20";"0";"0,025";"7"}</definedName>
    <definedName name="scen_value1_1_1" localSheetId="6" hidden="1">{"0,0525";"0";"0";"20";"0";"0,025";"7"}</definedName>
    <definedName name="scen_value1_1_1" localSheetId="4" hidden="1">{"0,0525";"0";"0";"20";"0";"0,025";"7"}</definedName>
    <definedName name="scen_value1_1_1" localSheetId="5" hidden="1">{"0,0525";"0";"0";"20";"0";"0,025";"7"}</definedName>
    <definedName name="scen_value1_1_1" hidden="1">{"0,0525";"0";"0";"20";"0";"0,025";"7"}</definedName>
    <definedName name="scen_value1_2" localSheetId="6" hidden="1">{"0,0525";"0";"0";"20";"0";"0,025";"7"}</definedName>
    <definedName name="scen_value1_2" localSheetId="4" hidden="1">{"0,0525";"0";"0";"20";"0";"0,025";"7"}</definedName>
    <definedName name="scen_value1_2" localSheetId="5" hidden="1">{"0,0525";"0";"0";"20";"0";"0,025";"7"}</definedName>
    <definedName name="scen_value1_2" hidden="1">{"0,0525";"0";"0";"20";"0";"0,025";"7"}</definedName>
    <definedName name="sd" hidden="1">#REF!</definedName>
    <definedName name="sd_2" hidden="1">{#N/A,#N/A,TRUE,"Pcm Budget 2002  Huf";#N/A,#N/A,TRUE,"Csepel";#N/A,#N/A,TRUE,"Gyor";#N/A,#N/A,TRUE,"Debrecen";#N/A,#N/A,TRUE,"Alba";#N/A,#N/A,TRUE,"Pecs";#N/A,#N/A,TRUE,"Szeged";#N/A,#N/A,TRUE,"Miskolc";#N/A,#N/A,TRUE,"Duna";#N/A,#N/A,TRUE,"Sopron";#N/A,#N/A,TRUE,"nyir";#N/A,#N/A,TRUE,"Kaniza";#N/A,#N/A,TRUE,"Kaposvar";#N/A,#N/A,TRUE,"Szolnok";#N/A,#N/A,TRUE,"Zala";#N/A,#N/A,TRUE,"Szombathely"}</definedName>
    <definedName name="sd_3" hidden="1">{#N/A,#N/A,TRUE,"Pcm Budget 2002  Huf";#N/A,#N/A,TRUE,"Csepel";#N/A,#N/A,TRUE,"Gyor";#N/A,#N/A,TRUE,"Debrecen";#N/A,#N/A,TRUE,"Alba";#N/A,#N/A,TRUE,"Pecs";#N/A,#N/A,TRUE,"Szeged";#N/A,#N/A,TRUE,"Miskolc";#N/A,#N/A,TRUE,"Duna";#N/A,#N/A,TRUE,"Sopron";#N/A,#N/A,TRUE,"nyir";#N/A,#N/A,TRUE,"Kaniza";#N/A,#N/A,TRUE,"Kaposvar";#N/A,#N/A,TRUE,"Szolnok";#N/A,#N/A,TRUE,"Zala";#N/A,#N/A,TRUE,"Szombathely"}</definedName>
    <definedName name="sd_4" hidden="1">{#N/A,#N/A,TRUE,"Pcm Budget 2002  Huf";#N/A,#N/A,TRUE,"Csepel";#N/A,#N/A,TRUE,"Gyor";#N/A,#N/A,TRUE,"Debrecen";#N/A,#N/A,TRUE,"Alba";#N/A,#N/A,TRUE,"Pecs";#N/A,#N/A,TRUE,"Szeged";#N/A,#N/A,TRUE,"Miskolc";#N/A,#N/A,TRUE,"Duna";#N/A,#N/A,TRUE,"Sopron";#N/A,#N/A,TRUE,"nyir";#N/A,#N/A,TRUE,"Kaniza";#N/A,#N/A,TRUE,"Kaposvar";#N/A,#N/A,TRUE,"Szolnok";#N/A,#N/A,TRUE,"Zala";#N/A,#N/A,TRUE,"Szombathely"}</definedName>
    <definedName name="sd_5" hidden="1">{#N/A,#N/A,TRUE,"Pcm Budget 2002  Huf";#N/A,#N/A,TRUE,"Csepel";#N/A,#N/A,TRUE,"Gyor";#N/A,#N/A,TRUE,"Debrecen";#N/A,#N/A,TRUE,"Alba";#N/A,#N/A,TRUE,"Pecs";#N/A,#N/A,TRUE,"Szeged";#N/A,#N/A,TRUE,"Miskolc";#N/A,#N/A,TRUE,"Duna";#N/A,#N/A,TRUE,"Sopron";#N/A,#N/A,TRUE,"nyir";#N/A,#N/A,TRUE,"Kaniza";#N/A,#N/A,TRUE,"Kaposvar";#N/A,#N/A,TRUE,"Szolnok";#N/A,#N/A,TRUE,"Zala";#N/A,#N/A,TRUE,"Szombathely"}</definedName>
    <definedName name="SDADSAD" hidden="1">{#N/A,#N/A,FALSE,"Summary";#N/A,#N/A,FALSE,"Total";#N/A,#N/A,FALSE,"Total ex Swe";#N/A,#N/A,FALSE,"Volume";#N/A,#N/A,FALSE,"Expenses";#N/A,#N/A,FALSE,"CM Var";#N/A,#N/A,FALSE,"YTD Var"}</definedName>
    <definedName name="sdaf_1">NA()</definedName>
    <definedName name="sde" hidden="1">{#N/A,#N/A,FALSE,"QD07";#N/A,#N/A,FALSE,"QD09";#N/A,#N/A,FALSE,"QD10";#N/A,#N/A,FALSE,"DERRAMA";#N/A,#N/A,FALSE,"CORRECÇ. FISCAIS";#N/A,#N/A,FALSE,"BEN.FISCAIS";#N/A,#N/A,FALSE,"TRIB.AUTONOMA"}</definedName>
    <definedName name="sdf" hidden="1">{"cover",#N/A,TRUE,"Cover";"toc1",#N/A,TRUE,"TOC";"ts1",#N/A,TRUE,"Transaction Summary";"ei2",#N/A,TRUE,"Earnings Impact";"ad2",#N/A,TRUE,"accretion dilution"}</definedName>
    <definedName name="sdf_2" hidden="1">{"cover",#N/A,TRUE,"Cover";"toc1",#N/A,TRUE,"TOC";"ts1",#N/A,TRUE,"Transaction Summary";"ei2",#N/A,TRUE,"Earnings Impact";"ad2",#N/A,TRUE,"accretion dilution"}</definedName>
    <definedName name="sdf_3" hidden="1">{"cover",#N/A,TRUE,"Cover";"toc1",#N/A,TRUE,"TOC";"ts1",#N/A,TRUE,"Transaction Summary";"ei2",#N/A,TRUE,"Earnings Impact";"ad2",#N/A,TRUE,"accretion dilution"}</definedName>
    <definedName name="sdf_4" hidden="1">{"cover",#N/A,TRUE,"Cover";"toc1",#N/A,TRUE,"TOC";"ts1",#N/A,TRUE,"Transaction Summary";"ei2",#N/A,TRUE,"Earnings Impact";"ad2",#N/A,TRUE,"accretion dilution"}</definedName>
    <definedName name="sdf_5" hidden="1">{"cover",#N/A,TRUE,"Cover";"toc1",#N/A,TRUE,"TOC";"ts1",#N/A,TRUE,"Transaction Summary";"ei2",#N/A,TRUE,"Earnings Impact";"ad2",#N/A,TRUE,"accretion dilution"}</definedName>
    <definedName name="sdfdf"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sdfdf_2"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sdfdf_3"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sdfdf_4"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sdfdf_5"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SDFGSDGHDFG" localSheetId="6" hidden="1">{"Total_IMS (XNV)",#N/A,FALSE,"XNV";"Total_USA_IMS (XNV)",#N/A,FALSE,"XNV";"Total_LIM (XNV)",#N/A,FALSE,"XNV";"Total_USA_LIM (XNV)",#N/A,FALSE,"XNV";"Total_USA_Public_Equity (XNV)",#N/A,FALSE,"XNV";"IMS_Infrastructure (XNV)",#N/A,FALSE,"XNV";"Total_Europe_LIM (XNV)",#N/A,FALSE,"XNV";"Total_Europe_Private (XNV)",#N/A,FALSE,"XNV"}</definedName>
    <definedName name="SDFGSDGHDFG" localSheetId="4" hidden="1">{"Total_IMS (XNV)",#N/A,FALSE,"XNV";"Total_USA_IMS (XNV)",#N/A,FALSE,"XNV";"Total_LIM (XNV)",#N/A,FALSE,"XNV";"Total_USA_LIM (XNV)",#N/A,FALSE,"XNV";"Total_USA_Public_Equity (XNV)",#N/A,FALSE,"XNV";"IMS_Infrastructure (XNV)",#N/A,FALSE,"XNV";"Total_Europe_LIM (XNV)",#N/A,FALSE,"XNV";"Total_Europe_Private (XNV)",#N/A,FALSE,"XNV"}</definedName>
    <definedName name="SDFGSDGHDFG" localSheetId="5" hidden="1">{"Total_IMS (XNV)",#N/A,FALSE,"XNV";"Total_USA_IMS (XNV)",#N/A,FALSE,"XNV";"Total_LIM (XNV)",#N/A,FALSE,"XNV";"Total_USA_LIM (XNV)",#N/A,FALSE,"XNV";"Total_USA_Public_Equity (XNV)",#N/A,FALSE,"XNV";"IMS_Infrastructure (XNV)",#N/A,FALSE,"XNV";"Total_Europe_LIM (XNV)",#N/A,FALSE,"XNV";"Total_Europe_Private (XNV)",#N/A,FALSE,"XNV"}</definedName>
    <definedName name="SDFGSDGHDFG" hidden="1">{"Total_IMS (XNV)",#N/A,FALSE,"XNV";"Total_USA_IMS (XNV)",#N/A,FALSE,"XNV";"Total_LIM (XNV)",#N/A,FALSE,"XNV";"Total_USA_LIM (XNV)",#N/A,FALSE,"XNV";"Total_USA_Public_Equity (XNV)",#N/A,FALSE,"XNV";"IMS_Infrastructure (XNV)",#N/A,FALSE,"XNV";"Total_Europe_LIM (XNV)",#N/A,FALSE,"XNV";"Total_Europe_Private (XNV)",#N/A,FALSE,"XNV"}</definedName>
    <definedName name="sDGS" hidden="1">#REF!</definedName>
    <definedName name="sdrfg" localSheetId="6" hidden="1">{#N/A,#N/A,TRUE,"ExecSummary";#N/A,#N/A,TRUE,"ExecSummaryCosts";#N/A,#N/A,TRUE,"ExecSummaryRent"}</definedName>
    <definedName name="sdrfg" localSheetId="4" hidden="1">{#N/A,#N/A,TRUE,"ExecSummary";#N/A,#N/A,TRUE,"ExecSummaryCosts";#N/A,#N/A,TRUE,"ExecSummaryRent"}</definedName>
    <definedName name="sdrfg" localSheetId="5" hidden="1">{#N/A,#N/A,TRUE,"ExecSummary";#N/A,#N/A,TRUE,"ExecSummaryCosts";#N/A,#N/A,TRUE,"ExecSummaryRent"}</definedName>
    <definedName name="sdrfg" hidden="1">{#N/A,#N/A,TRUE,"ExecSummary";#N/A,#N/A,TRUE,"ExecSummaryCosts";#N/A,#N/A,TRUE,"ExecSummaryRent"}</definedName>
    <definedName name="sdsdsdsd" localSheetId="6" hidden="1">{#N/A,#N/A,FALSE,"property";#N/A,#N/A,FALSE,"tenants";#N/A,#N/A,FALSE,"capital";#N/A,#N/A,FALSE,"summary"}</definedName>
    <definedName name="sdsdsdsd" localSheetId="4" hidden="1">{#N/A,#N/A,FALSE,"property";#N/A,#N/A,FALSE,"tenants";#N/A,#N/A,FALSE,"capital";#N/A,#N/A,FALSE,"summary"}</definedName>
    <definedName name="sdsdsdsd" localSheetId="5" hidden="1">{#N/A,#N/A,FALSE,"property";#N/A,#N/A,FALSE,"tenants";#N/A,#N/A,FALSE,"capital";#N/A,#N/A,FALSE,"summary"}</definedName>
    <definedName name="sdsdsdsd" hidden="1">{#N/A,#N/A,FALSE,"property";#N/A,#N/A,FALSE,"tenants";#N/A,#N/A,FALSE,"capital";#N/A,#N/A,FALSE,"summary"}</definedName>
    <definedName name="sdv" hidden="1">{#N/A,#N/A,TRUE,"Pcm Budget 2002  Huf";#N/A,#N/A,TRUE,"Csepel";#N/A,#N/A,TRUE,"Gyor";#N/A,#N/A,TRUE,"Debrecen";#N/A,#N/A,TRUE,"Alba";#N/A,#N/A,TRUE,"Pecs";#N/A,#N/A,TRUE,"Szeged";#N/A,#N/A,TRUE,"Miskolc";#N/A,#N/A,TRUE,"Duna";#N/A,#N/A,TRUE,"Sopron";#N/A,#N/A,TRUE,"nyir";#N/A,#N/A,TRUE,"Kaniza";#N/A,#N/A,TRUE,"Kaposvar";#N/A,#N/A,TRUE,"Szolnok";#N/A,#N/A,TRUE,"Zala";#N/A,#N/A,TRUE,"Szombathely"}</definedName>
    <definedName name="sdv_2" hidden="1">{#N/A,#N/A,TRUE,"Pcm Budget 2002  Huf";#N/A,#N/A,TRUE,"Csepel";#N/A,#N/A,TRUE,"Gyor";#N/A,#N/A,TRUE,"Debrecen";#N/A,#N/A,TRUE,"Alba";#N/A,#N/A,TRUE,"Pecs";#N/A,#N/A,TRUE,"Szeged";#N/A,#N/A,TRUE,"Miskolc";#N/A,#N/A,TRUE,"Duna";#N/A,#N/A,TRUE,"Sopron";#N/A,#N/A,TRUE,"nyir";#N/A,#N/A,TRUE,"Kaniza";#N/A,#N/A,TRUE,"Kaposvar";#N/A,#N/A,TRUE,"Szolnok";#N/A,#N/A,TRUE,"Zala";#N/A,#N/A,TRUE,"Szombathely"}</definedName>
    <definedName name="sdv_3" hidden="1">{#N/A,#N/A,TRUE,"Pcm Budget 2002  Huf";#N/A,#N/A,TRUE,"Csepel";#N/A,#N/A,TRUE,"Gyor";#N/A,#N/A,TRUE,"Debrecen";#N/A,#N/A,TRUE,"Alba";#N/A,#N/A,TRUE,"Pecs";#N/A,#N/A,TRUE,"Szeged";#N/A,#N/A,TRUE,"Miskolc";#N/A,#N/A,TRUE,"Duna";#N/A,#N/A,TRUE,"Sopron";#N/A,#N/A,TRUE,"nyir";#N/A,#N/A,TRUE,"Kaniza";#N/A,#N/A,TRUE,"Kaposvar";#N/A,#N/A,TRUE,"Szolnok";#N/A,#N/A,TRUE,"Zala";#N/A,#N/A,TRUE,"Szombathely"}</definedName>
    <definedName name="sdv_4" hidden="1">{#N/A,#N/A,TRUE,"Pcm Budget 2002  Huf";#N/A,#N/A,TRUE,"Csepel";#N/A,#N/A,TRUE,"Gyor";#N/A,#N/A,TRUE,"Debrecen";#N/A,#N/A,TRUE,"Alba";#N/A,#N/A,TRUE,"Pecs";#N/A,#N/A,TRUE,"Szeged";#N/A,#N/A,TRUE,"Miskolc";#N/A,#N/A,TRUE,"Duna";#N/A,#N/A,TRUE,"Sopron";#N/A,#N/A,TRUE,"nyir";#N/A,#N/A,TRUE,"Kaniza";#N/A,#N/A,TRUE,"Kaposvar";#N/A,#N/A,TRUE,"Szolnok";#N/A,#N/A,TRUE,"Zala";#N/A,#N/A,TRUE,"Szombathely"}</definedName>
    <definedName name="sdv_5" hidden="1">{#N/A,#N/A,TRUE,"Pcm Budget 2002  Huf";#N/A,#N/A,TRUE,"Csepel";#N/A,#N/A,TRUE,"Gyor";#N/A,#N/A,TRUE,"Debrecen";#N/A,#N/A,TRUE,"Alba";#N/A,#N/A,TRUE,"Pecs";#N/A,#N/A,TRUE,"Szeged";#N/A,#N/A,TRUE,"Miskolc";#N/A,#N/A,TRUE,"Duna";#N/A,#N/A,TRUE,"Sopron";#N/A,#N/A,TRUE,"nyir";#N/A,#N/A,TRUE,"Kaniza";#N/A,#N/A,TRUE,"Kaposvar";#N/A,#N/A,TRUE,"Szolnok";#N/A,#N/A,TRUE,"Zala";#N/A,#N/A,TRUE,"Szombathely"}</definedName>
    <definedName name="Security">#REF!</definedName>
    <definedName name="Security_systems_Maintenance">#REF!</definedName>
    <definedName name="SecurityType">#REF!</definedName>
    <definedName name="Segment_Pie_Data" hidden="1">OFFSET(#REF!,0,0,COUNTA(#REF!)-1,1)</definedName>
    <definedName name="Segment_Pie_X_Data" hidden="1">OFFSET(#REF!,0,0,COUNTA(#REF!)-1,1)</definedName>
    <definedName name="sencount" hidden="1">2</definedName>
    <definedName name="September">#REF!</definedName>
    <definedName name="SER" hidden="1">{#N/A,#N/A,TRUE,"GLOBAL";#N/A,#N/A,TRUE,"RUSTICOS";#N/A,#N/A,TRUE,"INMUEBLES"}</definedName>
    <definedName name="serd"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Service">#REF!</definedName>
    <definedName name="ServiceCompany">#REF!</definedName>
    <definedName name="ServiceCompany_1_3">NA()</definedName>
    <definedName name="ServiceCompany_12_3">NA()</definedName>
    <definedName name="ServiceCompany_13_3">NA()</definedName>
    <definedName name="ServiceCompany_14_3">NA()</definedName>
    <definedName name="ServiceCompany_15_3">NA()</definedName>
    <definedName name="ServiceCompany_16_1">NA()</definedName>
    <definedName name="ServiceCompany_18_1">NA()</definedName>
    <definedName name="ServiceCompany_19_1">NA()</definedName>
    <definedName name="ServiceCompany_2_3">NA()</definedName>
    <definedName name="ServiceCompany_3_3">NA()</definedName>
    <definedName name="ServiceCompany_40_3">NA()</definedName>
    <definedName name="ServiceCompany_41_1">NA()</definedName>
    <definedName name="serviços" hidden="1">#REF!</definedName>
    <definedName name="serwis">#REF!</definedName>
    <definedName name="sexta4" hidden="1">#REF!</definedName>
    <definedName name="sfhteheyjyur" hidden="1">{"graphes",#N/A,FALSE,"present"}</definedName>
    <definedName name="sfsdfsad" hidden="1">{#N/A,#N/A,TRUE,"Pcm Budget 2002  Huf";#N/A,#N/A,TRUE,"Csepel";#N/A,#N/A,TRUE,"Gyor";#N/A,#N/A,TRUE,"Debrecen";#N/A,#N/A,TRUE,"Alba";#N/A,#N/A,TRUE,"Pecs";#N/A,#N/A,TRUE,"Szeged";#N/A,#N/A,TRUE,"Miskolc";#N/A,#N/A,TRUE,"Duna";#N/A,#N/A,TRUE,"Sopron";#N/A,#N/A,TRUE,"nyir";#N/A,#N/A,TRUE,"Kaniza";#N/A,#N/A,TRUE,"Kaposvar";#N/A,#N/A,TRUE,"Szolnok";#N/A,#N/A,TRUE,"Zala";#N/A,#N/A,TRUE,"Szombathely"}</definedName>
    <definedName name="sfsdfsad_2" hidden="1">{#N/A,#N/A,TRUE,"Pcm Budget 2002  Huf";#N/A,#N/A,TRUE,"Csepel";#N/A,#N/A,TRUE,"Gyor";#N/A,#N/A,TRUE,"Debrecen";#N/A,#N/A,TRUE,"Alba";#N/A,#N/A,TRUE,"Pecs";#N/A,#N/A,TRUE,"Szeged";#N/A,#N/A,TRUE,"Miskolc";#N/A,#N/A,TRUE,"Duna";#N/A,#N/A,TRUE,"Sopron";#N/A,#N/A,TRUE,"nyir";#N/A,#N/A,TRUE,"Kaniza";#N/A,#N/A,TRUE,"Kaposvar";#N/A,#N/A,TRUE,"Szolnok";#N/A,#N/A,TRUE,"Zala";#N/A,#N/A,TRUE,"Szombathely"}</definedName>
    <definedName name="sfsdfsad_3" hidden="1">{#N/A,#N/A,TRUE,"Pcm Budget 2002  Huf";#N/A,#N/A,TRUE,"Csepel";#N/A,#N/A,TRUE,"Gyor";#N/A,#N/A,TRUE,"Debrecen";#N/A,#N/A,TRUE,"Alba";#N/A,#N/A,TRUE,"Pecs";#N/A,#N/A,TRUE,"Szeged";#N/A,#N/A,TRUE,"Miskolc";#N/A,#N/A,TRUE,"Duna";#N/A,#N/A,TRUE,"Sopron";#N/A,#N/A,TRUE,"nyir";#N/A,#N/A,TRUE,"Kaniza";#N/A,#N/A,TRUE,"Kaposvar";#N/A,#N/A,TRUE,"Szolnok";#N/A,#N/A,TRUE,"Zala";#N/A,#N/A,TRUE,"Szombathely"}</definedName>
    <definedName name="sfsdfsad_4" hidden="1">{#N/A,#N/A,TRUE,"Pcm Budget 2002  Huf";#N/A,#N/A,TRUE,"Csepel";#N/A,#N/A,TRUE,"Gyor";#N/A,#N/A,TRUE,"Debrecen";#N/A,#N/A,TRUE,"Alba";#N/A,#N/A,TRUE,"Pecs";#N/A,#N/A,TRUE,"Szeged";#N/A,#N/A,TRUE,"Miskolc";#N/A,#N/A,TRUE,"Duna";#N/A,#N/A,TRUE,"Sopron";#N/A,#N/A,TRUE,"nyir";#N/A,#N/A,TRUE,"Kaniza";#N/A,#N/A,TRUE,"Kaposvar";#N/A,#N/A,TRUE,"Szolnok";#N/A,#N/A,TRUE,"Zala";#N/A,#N/A,TRUE,"Szombathely"}</definedName>
    <definedName name="sfsdfsad_5" hidden="1">{#N/A,#N/A,TRUE,"Pcm Budget 2002  Huf";#N/A,#N/A,TRUE,"Csepel";#N/A,#N/A,TRUE,"Gyor";#N/A,#N/A,TRUE,"Debrecen";#N/A,#N/A,TRUE,"Alba";#N/A,#N/A,TRUE,"Pecs";#N/A,#N/A,TRUE,"Szeged";#N/A,#N/A,TRUE,"Miskolc";#N/A,#N/A,TRUE,"Duna";#N/A,#N/A,TRUE,"Sopron";#N/A,#N/A,TRUE,"nyir";#N/A,#N/A,TRUE,"Kaniza";#N/A,#N/A,TRUE,"Kaposvar";#N/A,#N/A,TRUE,"Szolnok";#N/A,#N/A,TRUE,"Zala";#N/A,#N/A,TRUE,"Szombathely"}</definedName>
    <definedName name="SGA" hidden="1">"SGA"</definedName>
    <definedName name="SGDSG" hidden="1">#REF!</definedName>
    <definedName name="SHARESOUTSTANDING" hidden="1">"SHARESOUTSTANDING"</definedName>
    <definedName name="shee">#REF!</definedName>
    <definedName name="shopping" hidden="1">{#N/A,#N/A,FALSE,"ServLig";#N/A,#N/A,FALSE,"Fact";#N/A,#N/A,FALSE,"Inv";#N/A,#N/A,FALSE,"Anexos"}</definedName>
    <definedName name="shopping_2" hidden="1">{#N/A,#N/A,FALSE,"ServLig";#N/A,#N/A,FALSE,"Fact";#N/A,#N/A,FALSE,"Inv";#N/A,#N/A,FALSE,"Anexos"}</definedName>
    <definedName name="shopping_3" hidden="1">{#N/A,#N/A,FALSE,"ServLig";#N/A,#N/A,FALSE,"Fact";#N/A,#N/A,FALSE,"Inv";#N/A,#N/A,FALSE,"Anexos"}</definedName>
    <definedName name="shopping_4" hidden="1">{#N/A,#N/A,FALSE,"ServLig";#N/A,#N/A,FALSE,"Fact";#N/A,#N/A,FALSE,"Inv";#N/A,#N/A,FALSE,"Anexos"}</definedName>
    <definedName name="shopping_5" hidden="1">{#N/A,#N/A,FALSE,"ServLig";#N/A,#N/A,FALSE,"Fact";#N/A,#N/A,FALSE,"Inv";#N/A,#N/A,FALSE,"Anexos"}</definedName>
    <definedName name="SHORT_TERM_INVEST" hidden="1">"SHORT_TERM_INVEST"</definedName>
    <definedName name="show_alloc">#REF!</definedName>
    <definedName name="SCHULDENÜBERS.">#REF!</definedName>
    <definedName name="skaparapport">#N/A</definedName>
    <definedName name="skaparapport_1">#N/A</definedName>
    <definedName name="skaparapport_1_18">#N/A</definedName>
    <definedName name="skaparapport_1_19">#N/A</definedName>
    <definedName name="skaparapport_1_20">#N/A</definedName>
    <definedName name="skaparapport_1_21">#N/A</definedName>
    <definedName name="skaparapport_1_3">#N/A</definedName>
    <definedName name="skaparapport_11">#N/A</definedName>
    <definedName name="skaparapport_11_1">#N/A</definedName>
    <definedName name="skaparapport_11_18">#N/A</definedName>
    <definedName name="skaparapport_11_19">#N/A</definedName>
    <definedName name="skaparapport_11_20">#N/A</definedName>
    <definedName name="skaparapport_11_21">#N/A</definedName>
    <definedName name="skaparapport_11_3">#N/A</definedName>
    <definedName name="skaparapport_11_50">#N/A</definedName>
    <definedName name="skaparapport_11_50_18">#N/A</definedName>
    <definedName name="skaparapport_11_50_19">#N/A</definedName>
    <definedName name="skaparapport_11_50_20">#N/A</definedName>
    <definedName name="skaparapport_11_50_21">#N/A</definedName>
    <definedName name="skaparapport_11_50_3">#N/A</definedName>
    <definedName name="skaparapport_12">#N/A</definedName>
    <definedName name="skaparapport_12_1">#N/A</definedName>
    <definedName name="skaparapport_12_18">#N/A</definedName>
    <definedName name="skaparapport_12_19">#N/A</definedName>
    <definedName name="skaparapport_12_20">#N/A</definedName>
    <definedName name="skaparapport_12_21">#N/A</definedName>
    <definedName name="skaparapport_12_3">#N/A</definedName>
    <definedName name="skaparapport_12_50">#N/A</definedName>
    <definedName name="skaparapport_12_50_18">#N/A</definedName>
    <definedName name="skaparapport_12_50_19">#N/A</definedName>
    <definedName name="skaparapport_12_50_20">#N/A</definedName>
    <definedName name="skaparapport_12_50_21">#N/A</definedName>
    <definedName name="skaparapport_12_50_3">#N/A</definedName>
    <definedName name="skaparapport_13">#N/A</definedName>
    <definedName name="skaparapport_13_18">#N/A</definedName>
    <definedName name="skaparapport_13_19">#N/A</definedName>
    <definedName name="skaparapport_13_20">#N/A</definedName>
    <definedName name="skaparapport_13_21">#N/A</definedName>
    <definedName name="skaparapport_13_3">#N/A</definedName>
    <definedName name="skaparapport_13_50">#N/A</definedName>
    <definedName name="skaparapport_13_50_18">#N/A</definedName>
    <definedName name="skaparapport_13_50_19">#N/A</definedName>
    <definedName name="skaparapport_13_50_20">#N/A</definedName>
    <definedName name="skaparapport_13_50_21">#N/A</definedName>
    <definedName name="skaparapport_13_50_3">#N/A</definedName>
    <definedName name="skaparapport_14">#N/A</definedName>
    <definedName name="skaparapport_14_18">#N/A</definedName>
    <definedName name="skaparapport_14_19">#N/A</definedName>
    <definedName name="skaparapport_14_20">#N/A</definedName>
    <definedName name="skaparapport_14_21">#N/A</definedName>
    <definedName name="skaparapport_14_3">#N/A</definedName>
    <definedName name="skaparapport_14_50">#N/A</definedName>
    <definedName name="skaparapport_14_50_18">#N/A</definedName>
    <definedName name="skaparapport_14_50_19">#N/A</definedName>
    <definedName name="skaparapport_14_50_20">#N/A</definedName>
    <definedName name="skaparapport_14_50_21">#N/A</definedName>
    <definedName name="skaparapport_14_50_3">#N/A</definedName>
    <definedName name="skaparapport_15">#N/A</definedName>
    <definedName name="skaparapport_15_18">#N/A</definedName>
    <definedName name="skaparapport_15_19">#N/A</definedName>
    <definedName name="skaparapport_15_20">#N/A</definedName>
    <definedName name="skaparapport_15_21">#N/A</definedName>
    <definedName name="skaparapport_15_3">#N/A</definedName>
    <definedName name="skaparapport_15_50">#N/A</definedName>
    <definedName name="skaparapport_15_50_18">#N/A</definedName>
    <definedName name="skaparapport_15_50_19">#N/A</definedName>
    <definedName name="skaparapport_15_50_20">#N/A</definedName>
    <definedName name="skaparapport_15_50_21">#N/A</definedName>
    <definedName name="skaparapport_15_50_3">#N/A</definedName>
    <definedName name="skaparapport_16">#N/A</definedName>
    <definedName name="skaparapport_16_1">#N/A</definedName>
    <definedName name="skaparapport_16_18">#N/A</definedName>
    <definedName name="skaparapport_16_19">#N/A</definedName>
    <definedName name="skaparapport_16_20">#N/A</definedName>
    <definedName name="skaparapport_16_21">#N/A</definedName>
    <definedName name="skaparapport_16_3">#N/A</definedName>
    <definedName name="skaparapport_16_50">#N/A</definedName>
    <definedName name="skaparapport_16_50_18">#N/A</definedName>
    <definedName name="skaparapport_16_50_19">#N/A</definedName>
    <definedName name="skaparapport_16_50_20">#N/A</definedName>
    <definedName name="skaparapport_16_50_21">#N/A</definedName>
    <definedName name="skaparapport_16_50_3">#N/A</definedName>
    <definedName name="skaparapport_18">#N/A</definedName>
    <definedName name="skaparapport_18_1">#N/A</definedName>
    <definedName name="skaparapport_18_18">#N/A</definedName>
    <definedName name="skaparapport_18_19">#N/A</definedName>
    <definedName name="skaparapport_18_20">#N/A</definedName>
    <definedName name="skaparapport_18_21">#N/A</definedName>
    <definedName name="skaparapport_18_3">#N/A</definedName>
    <definedName name="skaparapport_18_50">#N/A</definedName>
    <definedName name="skaparapport_18_50_18">#N/A</definedName>
    <definedName name="skaparapport_18_50_19">#N/A</definedName>
    <definedName name="skaparapport_18_50_20">#N/A</definedName>
    <definedName name="skaparapport_18_50_21">#N/A</definedName>
    <definedName name="skaparapport_18_50_3">#N/A</definedName>
    <definedName name="skaparapport_19">#N/A</definedName>
    <definedName name="skaparapport_19_1">#N/A</definedName>
    <definedName name="skaparapport_19_18">#N/A</definedName>
    <definedName name="skaparapport_19_19">#N/A</definedName>
    <definedName name="skaparapport_19_20">#N/A</definedName>
    <definedName name="skaparapport_19_21">#N/A</definedName>
    <definedName name="skaparapport_19_3">#N/A</definedName>
    <definedName name="skaparapport_19_50">#N/A</definedName>
    <definedName name="skaparapport_19_50_18">#N/A</definedName>
    <definedName name="skaparapport_19_50_19">#N/A</definedName>
    <definedName name="skaparapport_19_50_20">#N/A</definedName>
    <definedName name="skaparapport_19_50_21">#N/A</definedName>
    <definedName name="skaparapport_19_50_3">#N/A</definedName>
    <definedName name="skaparapport_20">#N/A</definedName>
    <definedName name="skaparapport_20_1">#N/A</definedName>
    <definedName name="skaparapport_20_18">#N/A</definedName>
    <definedName name="skaparapport_20_19">#N/A</definedName>
    <definedName name="skaparapport_20_20">#N/A</definedName>
    <definedName name="skaparapport_20_21">#N/A</definedName>
    <definedName name="skaparapport_20_3">#N/A</definedName>
    <definedName name="skaparapport_20_50">#N/A</definedName>
    <definedName name="skaparapport_20_50_18">#N/A</definedName>
    <definedName name="skaparapport_20_50_19">#N/A</definedName>
    <definedName name="skaparapport_20_50_20">#N/A</definedName>
    <definedName name="skaparapport_20_50_21">#N/A</definedName>
    <definedName name="skaparapport_20_50_3">#N/A</definedName>
    <definedName name="skaparapport_21">#N/A</definedName>
    <definedName name="skaparapport_21_1">#N/A</definedName>
    <definedName name="skaparapport_21_18">#N/A</definedName>
    <definedName name="skaparapport_21_19">#N/A</definedName>
    <definedName name="skaparapport_21_20">#N/A</definedName>
    <definedName name="skaparapport_21_21">#N/A</definedName>
    <definedName name="skaparapport_21_3">#N/A</definedName>
    <definedName name="skaparapport_21_50">#N/A</definedName>
    <definedName name="skaparapport_21_50_18">#N/A</definedName>
    <definedName name="skaparapport_21_50_19">#N/A</definedName>
    <definedName name="skaparapport_21_50_20">#N/A</definedName>
    <definedName name="skaparapport_21_50_21">#N/A</definedName>
    <definedName name="skaparapport_21_50_3">#N/A</definedName>
    <definedName name="skaparapport_22">#N/A</definedName>
    <definedName name="skaparapport_22_18">#N/A</definedName>
    <definedName name="skaparapport_22_19">#N/A</definedName>
    <definedName name="skaparapport_22_20">#N/A</definedName>
    <definedName name="skaparapport_22_21">#N/A</definedName>
    <definedName name="skaparapport_22_3">#N/A</definedName>
    <definedName name="skaparapport_22_50">#N/A</definedName>
    <definedName name="skaparapport_22_50_18">#N/A</definedName>
    <definedName name="skaparapport_22_50_19">#N/A</definedName>
    <definedName name="skaparapport_22_50_20">#N/A</definedName>
    <definedName name="skaparapport_22_50_21">#N/A</definedName>
    <definedName name="skaparapport_22_50_3">#N/A</definedName>
    <definedName name="skaparapport_23">#N/A</definedName>
    <definedName name="skaparapport_23_18">#N/A</definedName>
    <definedName name="skaparapport_23_19">#N/A</definedName>
    <definedName name="skaparapport_23_20">#N/A</definedName>
    <definedName name="skaparapport_23_21">#N/A</definedName>
    <definedName name="skaparapport_23_3">#N/A</definedName>
    <definedName name="skaparapport_23_50">#N/A</definedName>
    <definedName name="skaparapport_23_50_18">#N/A</definedName>
    <definedName name="skaparapport_23_50_19">#N/A</definedName>
    <definedName name="skaparapport_23_50_20">#N/A</definedName>
    <definedName name="skaparapport_23_50_21">#N/A</definedName>
    <definedName name="skaparapport_23_50_3">#N/A</definedName>
    <definedName name="skaparapport_24">#N/A</definedName>
    <definedName name="skaparapport_24_18">#N/A</definedName>
    <definedName name="skaparapport_24_19">#N/A</definedName>
    <definedName name="skaparapport_24_20">#N/A</definedName>
    <definedName name="skaparapport_24_21">#N/A</definedName>
    <definedName name="skaparapport_24_3">#N/A</definedName>
    <definedName name="skaparapport_24_50">#N/A</definedName>
    <definedName name="skaparapport_24_50_18">#N/A</definedName>
    <definedName name="skaparapport_24_50_19">#N/A</definedName>
    <definedName name="skaparapport_24_50_20">#N/A</definedName>
    <definedName name="skaparapport_24_50_21">#N/A</definedName>
    <definedName name="skaparapport_24_50_3">#N/A</definedName>
    <definedName name="skaparapport_3">#N/A</definedName>
    <definedName name="skaparapport_3_18">#N/A</definedName>
    <definedName name="skaparapport_3_19">#N/A</definedName>
    <definedName name="skaparapport_3_20">#N/A</definedName>
    <definedName name="skaparapport_3_21">#N/A</definedName>
    <definedName name="skaparapport_3_3">#N/A</definedName>
    <definedName name="skaparapport_3_50">#N/A</definedName>
    <definedName name="skaparapport_3_50_18">#N/A</definedName>
    <definedName name="skaparapport_3_50_19">#N/A</definedName>
    <definedName name="skaparapport_3_50_20">#N/A</definedName>
    <definedName name="skaparapport_3_50_21">#N/A</definedName>
    <definedName name="skaparapport_3_50_3">#N/A</definedName>
    <definedName name="skaparapport_38">#N/A</definedName>
    <definedName name="skaparapport_39">#N/A</definedName>
    <definedName name="skaparapport_39_18">#N/A</definedName>
    <definedName name="skaparapport_39_19">#N/A</definedName>
    <definedName name="skaparapport_39_20">#N/A</definedName>
    <definedName name="skaparapport_39_21">#N/A</definedName>
    <definedName name="skaparapport_39_3">#N/A</definedName>
    <definedName name="skaparapport_39_50">#N/A</definedName>
    <definedName name="skaparapport_39_50_18">#N/A</definedName>
    <definedName name="skaparapport_39_50_19">#N/A</definedName>
    <definedName name="skaparapport_39_50_20">#N/A</definedName>
    <definedName name="skaparapport_39_50_21">#N/A</definedName>
    <definedName name="skaparapport_39_50_3">#N/A</definedName>
    <definedName name="skaparapport_40">#N/A</definedName>
    <definedName name="skaparapport_41">#N/A</definedName>
    <definedName name="skaparapport_41_18">#N/A</definedName>
    <definedName name="skaparapport_41_19">#N/A</definedName>
    <definedName name="skaparapport_41_20">#N/A</definedName>
    <definedName name="skaparapport_41_21">#N/A</definedName>
    <definedName name="skaparapport_41_3">#N/A</definedName>
    <definedName name="skaparapport_41_50">#N/A</definedName>
    <definedName name="skaparapport_41_50_18">#N/A</definedName>
    <definedName name="skaparapport_41_50_19">#N/A</definedName>
    <definedName name="skaparapport_41_50_20">#N/A</definedName>
    <definedName name="skaparapport_41_50_21">#N/A</definedName>
    <definedName name="skaparapport_41_50_3">#N/A</definedName>
    <definedName name="skaparapport_42">#N/A</definedName>
    <definedName name="skaparapport_50">#N/A</definedName>
    <definedName name="skaparapport_50_18">#N/A</definedName>
    <definedName name="skaparapport_50_19">#N/A</definedName>
    <definedName name="skaparapport_50_20">#N/A</definedName>
    <definedName name="skaparapport_50_21">#N/A</definedName>
    <definedName name="skaparapport_50_3">#N/A</definedName>
    <definedName name="sko"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licer_CA_2015___Yes_No">#N/A</definedName>
    <definedName name="Slicer_CA_2015___Yes_No1">#N/A</definedName>
    <definedName name="Slicer_CA_2015___Yes_No2">#N/A</definedName>
    <definedName name="Slicer_CA_2016___Yes__No3">#N/A</definedName>
    <definedName name="Slicer_CA_2016___Yes__No4">#N/A</definedName>
    <definedName name="Slicer_Group">#N/A</definedName>
    <definedName name="Slicer_Group13">#N/A</definedName>
    <definedName name="Slicer_Group14">#N/A</definedName>
    <definedName name="Slicer_Group15">#N/A</definedName>
    <definedName name="Slicer_Location">#N/A</definedName>
    <definedName name="Slicer_Location13">#N/A</definedName>
    <definedName name="Slicer_Location14">#N/A</definedName>
    <definedName name="Slicer_Location15">#N/A</definedName>
    <definedName name="Slicer_Status_23">#N/A</definedName>
    <definedName name="Slicer_Status_24">#N/A</definedName>
    <definedName name="Slicer_Subgroup">#N/A</definedName>
    <definedName name="Slicer_Subgroup13">#N/A</definedName>
    <definedName name="Slicer_Subgroup14">#N/A</definedName>
    <definedName name="Slicer_Subgroup15">#N/A</definedName>
    <definedName name="Slicer_Tenant">#N/A</definedName>
    <definedName name="Slicer_Tenant13">#N/A</definedName>
    <definedName name="Slicer_Tenant14">#N/A</definedName>
    <definedName name="Slicer_Tenant15">#N/A</definedName>
    <definedName name="SLTrend" localSheetId="6" hidden="1">{#N/A,#N/A,FALSE,"property";#N/A,#N/A,FALSE,"tenants";#N/A,#N/A,FALSE,"capital";#N/A,#N/A,FALSE,"summary"}</definedName>
    <definedName name="SLTrend" localSheetId="4" hidden="1">{#N/A,#N/A,FALSE,"property";#N/A,#N/A,FALSE,"tenants";#N/A,#N/A,FALSE,"capital";#N/A,#N/A,FALSE,"summary"}</definedName>
    <definedName name="SLTrend" localSheetId="5" hidden="1">{#N/A,#N/A,FALSE,"property";#N/A,#N/A,FALSE,"tenants";#N/A,#N/A,FALSE,"capital";#N/A,#N/A,FALSE,"summary"}</definedName>
    <definedName name="SLTrend" hidden="1">{#N/A,#N/A,FALSE,"property";#N/A,#N/A,FALSE,"tenants";#N/A,#N/A,FALSE,"capital";#N/A,#N/A,FALSE,"summary"}</definedName>
    <definedName name="slunecnice">#N/A</definedName>
    <definedName name="slunecnice_1">#N/A</definedName>
    <definedName name="slunecnice_1_18">#N/A</definedName>
    <definedName name="slunecnice_1_19">#N/A</definedName>
    <definedName name="slunecnice_1_20">#N/A</definedName>
    <definedName name="slunecnice_1_21">#N/A</definedName>
    <definedName name="slunecnice_1_3">#N/A</definedName>
    <definedName name="slunecnice_11">#N/A</definedName>
    <definedName name="slunecnice_11_1">#N/A</definedName>
    <definedName name="slunecnice_11_18">#N/A</definedName>
    <definedName name="slunecnice_11_19">#N/A</definedName>
    <definedName name="slunecnice_11_20">#N/A</definedName>
    <definedName name="slunecnice_11_21">#N/A</definedName>
    <definedName name="slunecnice_11_3">#N/A</definedName>
    <definedName name="slunecnice_11_50">#N/A</definedName>
    <definedName name="slunecnice_11_50_18">#N/A</definedName>
    <definedName name="slunecnice_11_50_19">#N/A</definedName>
    <definedName name="slunecnice_11_50_20">#N/A</definedName>
    <definedName name="slunecnice_11_50_21">#N/A</definedName>
    <definedName name="slunecnice_11_50_3">#N/A</definedName>
    <definedName name="slunecnice_12">#N/A</definedName>
    <definedName name="slunecnice_12_1">#N/A</definedName>
    <definedName name="slunecnice_12_18">#N/A</definedName>
    <definedName name="slunecnice_12_19">#N/A</definedName>
    <definedName name="slunecnice_12_20">#N/A</definedName>
    <definedName name="slunecnice_12_21">#N/A</definedName>
    <definedName name="slunecnice_12_3">#N/A</definedName>
    <definedName name="slunecnice_12_50">#N/A</definedName>
    <definedName name="slunecnice_12_50_18">#N/A</definedName>
    <definedName name="slunecnice_12_50_19">#N/A</definedName>
    <definedName name="slunecnice_12_50_20">#N/A</definedName>
    <definedName name="slunecnice_12_50_21">#N/A</definedName>
    <definedName name="slunecnice_12_50_3">#N/A</definedName>
    <definedName name="slunecnice_13">#N/A</definedName>
    <definedName name="slunecnice_13_18">#N/A</definedName>
    <definedName name="slunecnice_13_19">#N/A</definedName>
    <definedName name="slunecnice_13_20">#N/A</definedName>
    <definedName name="slunecnice_13_21">#N/A</definedName>
    <definedName name="slunecnice_13_3">#N/A</definedName>
    <definedName name="slunecnice_13_50">#N/A</definedName>
    <definedName name="slunecnice_13_50_18">#N/A</definedName>
    <definedName name="slunecnice_13_50_19">#N/A</definedName>
    <definedName name="slunecnice_13_50_20">#N/A</definedName>
    <definedName name="slunecnice_13_50_21">#N/A</definedName>
    <definedName name="slunecnice_13_50_3">#N/A</definedName>
    <definedName name="slunecnice_14">#N/A</definedName>
    <definedName name="slunecnice_14_18">#N/A</definedName>
    <definedName name="slunecnice_14_19">#N/A</definedName>
    <definedName name="slunecnice_14_20">#N/A</definedName>
    <definedName name="slunecnice_14_21">#N/A</definedName>
    <definedName name="slunecnice_14_3">#N/A</definedName>
    <definedName name="slunecnice_14_50">#N/A</definedName>
    <definedName name="slunecnice_14_50_18">#N/A</definedName>
    <definedName name="slunecnice_14_50_19">#N/A</definedName>
    <definedName name="slunecnice_14_50_20">#N/A</definedName>
    <definedName name="slunecnice_14_50_21">#N/A</definedName>
    <definedName name="slunecnice_14_50_3">#N/A</definedName>
    <definedName name="slunecnice_15">#N/A</definedName>
    <definedName name="slunecnice_15_18">#N/A</definedName>
    <definedName name="slunecnice_15_19">#N/A</definedName>
    <definedName name="slunecnice_15_20">#N/A</definedName>
    <definedName name="slunecnice_15_21">#N/A</definedName>
    <definedName name="slunecnice_15_3">#N/A</definedName>
    <definedName name="slunecnice_15_50">#N/A</definedName>
    <definedName name="slunecnice_15_50_18">#N/A</definedName>
    <definedName name="slunecnice_15_50_19">#N/A</definedName>
    <definedName name="slunecnice_15_50_20">#N/A</definedName>
    <definedName name="slunecnice_15_50_21">#N/A</definedName>
    <definedName name="slunecnice_15_50_3">#N/A</definedName>
    <definedName name="slunecnice_16">#N/A</definedName>
    <definedName name="slunecnice_16_1">#N/A</definedName>
    <definedName name="slunecnice_16_18">#N/A</definedName>
    <definedName name="slunecnice_16_19">#N/A</definedName>
    <definedName name="slunecnice_16_20">#N/A</definedName>
    <definedName name="slunecnice_16_21">#N/A</definedName>
    <definedName name="slunecnice_16_3">#N/A</definedName>
    <definedName name="slunecnice_16_50">#N/A</definedName>
    <definedName name="slunecnice_16_50_18">#N/A</definedName>
    <definedName name="slunecnice_16_50_19">#N/A</definedName>
    <definedName name="slunecnice_16_50_20">#N/A</definedName>
    <definedName name="slunecnice_16_50_21">#N/A</definedName>
    <definedName name="slunecnice_16_50_3">#N/A</definedName>
    <definedName name="slunecnice_18">#N/A</definedName>
    <definedName name="slunecnice_18_1">#N/A</definedName>
    <definedName name="slunecnice_18_18">#N/A</definedName>
    <definedName name="slunecnice_18_19">#N/A</definedName>
    <definedName name="slunecnice_18_20">#N/A</definedName>
    <definedName name="slunecnice_18_21">#N/A</definedName>
    <definedName name="slunecnice_18_3">#N/A</definedName>
    <definedName name="slunecnice_18_50">#N/A</definedName>
    <definedName name="slunecnice_18_50_18">#N/A</definedName>
    <definedName name="slunecnice_18_50_19">#N/A</definedName>
    <definedName name="slunecnice_18_50_20">#N/A</definedName>
    <definedName name="slunecnice_18_50_21">#N/A</definedName>
    <definedName name="slunecnice_18_50_3">#N/A</definedName>
    <definedName name="slunecnice_19">#N/A</definedName>
    <definedName name="slunecnice_19_1">#N/A</definedName>
    <definedName name="slunecnice_19_18">#N/A</definedName>
    <definedName name="slunecnice_19_19">#N/A</definedName>
    <definedName name="slunecnice_19_20">#N/A</definedName>
    <definedName name="slunecnice_19_21">#N/A</definedName>
    <definedName name="slunecnice_19_3">#N/A</definedName>
    <definedName name="slunecnice_19_50">#N/A</definedName>
    <definedName name="slunecnice_19_50_18">#N/A</definedName>
    <definedName name="slunecnice_19_50_3">#N/A</definedName>
    <definedName name="slunecnice_20">#N/A</definedName>
    <definedName name="slunecnice_20_50">#N/A</definedName>
    <definedName name="slunecnice_21">#N/A</definedName>
    <definedName name="slunecnice_21_50">#N/A</definedName>
    <definedName name="slunecnice_22">#N/A</definedName>
    <definedName name="slunecnice_22_50">#N/A</definedName>
    <definedName name="slunecnice_23">#N/A</definedName>
    <definedName name="slunecnice_23_50">#N/A</definedName>
    <definedName name="slunecnice_24">#N/A</definedName>
    <definedName name="slunecnice_24_50">#N/A</definedName>
    <definedName name="slunecnice_3">#N/A</definedName>
    <definedName name="slunecnice_3_50">#N/A</definedName>
    <definedName name="slunecnice_38">#N/A</definedName>
    <definedName name="slunecnice_39">#N/A</definedName>
    <definedName name="slunecnice_39_50">#N/A</definedName>
    <definedName name="slunecnice_40">#N/A</definedName>
    <definedName name="slunecnice_41">#N/A</definedName>
    <definedName name="slunecnice_41_50">#N/A</definedName>
    <definedName name="slunecnice_50">#N/A</definedName>
    <definedName name="smaz_1">"$#ODWOŁANIE.$#ODWOŁANIE$#ODWOŁANIE"</definedName>
    <definedName name="smaz_10">NA()</definedName>
    <definedName name="smaz_11">NA()</definedName>
    <definedName name="smaz_12">NA()</definedName>
    <definedName name="smaz_13">"$#ODWOŁANIE.$#ODWOŁANIE$#ODWOŁANIE"</definedName>
    <definedName name="smaz_14">"$#ODWOŁANIE.$#ODWOŁANIE$#ODWOŁANIE"</definedName>
    <definedName name="smaz_15">"$#ODWOŁANIE.$#ODWOŁANIE$#ODWOŁANIE"</definedName>
    <definedName name="smaz_16">"$#ODWOŁANIE.$#ODWOŁANIE$#ODWOŁANIE"</definedName>
    <definedName name="smaz_17">NA()</definedName>
    <definedName name="smaz_18">"$#ODWOŁANIE.$#ODWOŁANIE$#ODWOŁANIE"</definedName>
    <definedName name="smazzz">"$#ODWOŁANIE.$#ODWOŁANIE$#ODWOŁANIE"</definedName>
    <definedName name="smazzz_1">NA()</definedName>
    <definedName name="smazzz_11">NA()</definedName>
    <definedName name="smazzz_12">NA()</definedName>
    <definedName name="smazzz_13">NA()</definedName>
    <definedName name="smazzz_14">NA()</definedName>
    <definedName name="smazzz_15">NA()</definedName>
    <definedName name="smazzz_16">NA()</definedName>
    <definedName name="smazzz_17">NA()</definedName>
    <definedName name="smazzz_18">NA()</definedName>
    <definedName name="smazzz_2">"$#ODWOŁANIE.$#ODWOŁANIE$#ODWOŁANIE"</definedName>
    <definedName name="sobrevalor">{"Client Name or Project Name"}</definedName>
    <definedName name="sobrevalorados">{"Client Name or Project Name"}</definedName>
    <definedName name="soll">#REF!</definedName>
    <definedName name="Sollmiete">#REF!</definedName>
    <definedName name="solver_adj" hidden="1">#REF!,#REF!</definedName>
    <definedName name="solver_adj1" hidden="1">#REF!</definedName>
    <definedName name="solver_cvg" hidden="1">0.001</definedName>
    <definedName name="solver_drv" hidden="1">1</definedName>
    <definedName name="solver_est" hidden="1">1</definedName>
    <definedName name="solver_itr" hidden="1">100</definedName>
    <definedName name="solver_lhs1" hidden="1">#REF!</definedName>
    <definedName name="solver_lhs2" hidden="1">#REF!</definedName>
    <definedName name="solver_lhs3" hidden="1">#REF!</definedName>
    <definedName name="solver_lhs4" hidden="1">#REF!</definedName>
    <definedName name="solver_lhs5" hidden="1">#REF!</definedName>
    <definedName name="solver_lhs6" hidden="1">#REF!</definedName>
    <definedName name="solver_lhs7" hidden="1">#REF!</definedName>
    <definedName name="solver_lhs8" hidden="1">#REF!</definedName>
    <definedName name="solver_lin" hidden="1">0</definedName>
    <definedName name="solver_neg" hidden="1">2</definedName>
    <definedName name="solver_num" hidden="1">0</definedName>
    <definedName name="solver_nwt" hidden="1">1</definedName>
    <definedName name="solver_opt" hidden="1">#REF!</definedName>
    <definedName name="solver_opt1" hidden="1">#REF!</definedName>
    <definedName name="solver_pre" hidden="1">0.000001</definedName>
    <definedName name="solver_rel1" hidden="1">1</definedName>
    <definedName name="solver_rel10" hidden="1">2</definedName>
    <definedName name="solver_rel11" hidden="1">2</definedName>
    <definedName name="solver_rel2" hidden="1">1</definedName>
    <definedName name="solver_rel3" hidden="1">3</definedName>
    <definedName name="solver_rel4" hidden="1">2</definedName>
    <definedName name="solver_rel5" hidden="1">2</definedName>
    <definedName name="solver_rel6" hidden="1">2</definedName>
    <definedName name="solver_rel7" hidden="1">2</definedName>
    <definedName name="solver_rel8" hidden="1">2</definedName>
    <definedName name="solver_rel9" hidden="1">2</definedName>
    <definedName name="solver_rhs1" hidden="1">0.15</definedName>
    <definedName name="solver_rhs10" hidden="1">315430</definedName>
    <definedName name="solver_rhs11" hidden="1">284920</definedName>
    <definedName name="solver_rhs2" hidden="1">204319</definedName>
    <definedName name="solver_rhs3" hidden="1">0.5</definedName>
    <definedName name="solver_rhs4" hidden="1">320</definedName>
    <definedName name="solver_rhs5" hidden="1">10298</definedName>
    <definedName name="solver_rhs6" hidden="1">16012</definedName>
    <definedName name="solver_rhs7" hidden="1">1520</definedName>
    <definedName name="solver_rhs8" hidden="1">5464</definedName>
    <definedName name="solver_scl" hidden="1">2</definedName>
    <definedName name="solver_sho" hidden="1">1</definedName>
    <definedName name="solver_tim" hidden="1">100</definedName>
    <definedName name="solver_tmp" hidden="1">#REF!,#REF!</definedName>
    <definedName name="solver_tol" hidden="1">0.05</definedName>
    <definedName name="solver_typ" hidden="1">1</definedName>
    <definedName name="solver_typ_1" hidden="1">3</definedName>
    <definedName name="solver_val" hidden="1">0</definedName>
    <definedName name="solver_val_1" hidden="1">2118.99</definedName>
    <definedName name="sonia" localSheetId="6" hidden="1">{#N/A,#N/A,FALSE,"property";#N/A,#N/A,FALSE,"tenants";#N/A,#N/A,FALSE,"capital";#N/A,#N/A,FALSE,"summary"}</definedName>
    <definedName name="sonia" localSheetId="4" hidden="1">{#N/A,#N/A,FALSE,"property";#N/A,#N/A,FALSE,"tenants";#N/A,#N/A,FALSE,"capital";#N/A,#N/A,FALSE,"summary"}</definedName>
    <definedName name="sonia" localSheetId="5" hidden="1">{#N/A,#N/A,FALSE,"property";#N/A,#N/A,FALSE,"tenants";#N/A,#N/A,FALSE,"capital";#N/A,#N/A,FALSE,"summary"}</definedName>
    <definedName name="sonia" hidden="1">{#N/A,#N/A,FALSE,"property";#N/A,#N/A,FALSE,"tenants";#N/A,#N/A,FALSE,"capital";#N/A,#N/A,FALSE,"summary"}</definedName>
    <definedName name="sor" localSheetId="6" hidden="1">{#N/A,#N/A,FALSE,"Aging Summary";#N/A,#N/A,FALSE,"Ratio Analysis";#N/A,#N/A,FALSE,"Test 120 Day Accts";#N/A,#N/A,FALSE,"Tickmarks"}</definedName>
    <definedName name="sor" localSheetId="4" hidden="1">{#N/A,#N/A,FALSE,"Aging Summary";#N/A,#N/A,FALSE,"Ratio Analysis";#N/A,#N/A,FALSE,"Test 120 Day Accts";#N/A,#N/A,FALSE,"Tickmarks"}</definedName>
    <definedName name="sor" localSheetId="5" hidden="1">{#N/A,#N/A,FALSE,"Aging Summary";#N/A,#N/A,FALSE,"Ratio Analysis";#N/A,#N/A,FALSE,"Test 120 Day Accts";#N/A,#N/A,FALSE,"Tickmarks"}</definedName>
    <definedName name="sor" hidden="1">{#N/A,#N/A,FALSE,"Aging Summary";#N/A,#N/A,FALSE,"Ratio Analysis";#N/A,#N/A,FALSE,"Test 120 Day Accts";#N/A,#N/A,FALSE,"Tickmarks"}</definedName>
    <definedName name="Sort1" hidden="1">#REF!</definedName>
    <definedName name="spent1" hidden="1">{#N/A,#N/A,FALSE,"Aging Summary";#N/A,#N/A,FALSE,"Ratio Analysis";#N/A,#N/A,FALSE,"Test 120 Day Accts";#N/A,#N/A,FALSE,"Tickmarks"}</definedName>
    <definedName name="Sponsor_Split">#REF!</definedName>
    <definedName name="SPV">#REF!</definedName>
    <definedName name="sqm">10.76391</definedName>
    <definedName name="ss" localSheetId="6" hidden="1">{"Pressup",#N/A,TRUE,"Sheet1";"Resumo",#N/A,TRUE,"Cond";"Bal",#N/A,TRUE,"DR";"DR",#N/A,TRUE,"DR";"Anexos",#N/A,TRUE,"Anexo";"Tes1",#N/A,TRUE,"Proj";"Tes2",#N/A,TRUE,"Proj";"Tes3",#N/A,TRUE,"Proj";"Lojas",#N/A,TRUE,"Cond"}</definedName>
    <definedName name="ss" localSheetId="4" hidden="1">{"Pressup",#N/A,TRUE,"Sheet1";"Resumo",#N/A,TRUE,"Cond";"Bal",#N/A,TRUE,"DR";"DR",#N/A,TRUE,"DR";"Anexos",#N/A,TRUE,"Anexo";"Tes1",#N/A,TRUE,"Proj";"Tes2",#N/A,TRUE,"Proj";"Tes3",#N/A,TRUE,"Proj";"Lojas",#N/A,TRUE,"Cond"}</definedName>
    <definedName name="ss" localSheetId="5" hidden="1">{"Pressup",#N/A,TRUE,"Sheet1";"Resumo",#N/A,TRUE,"Cond";"Bal",#N/A,TRUE,"DR";"DR",#N/A,TRUE,"DR";"Anexos",#N/A,TRUE,"Anexo";"Tes1",#N/A,TRUE,"Proj";"Tes2",#N/A,TRUE,"Proj";"Tes3",#N/A,TRUE,"Proj";"Lojas",#N/A,TRUE,"Cond"}</definedName>
    <definedName name="ss" hidden="1">{"Pressup",#N/A,TRUE,"Sheet1";"Resumo",#N/A,TRUE,"Cond";"Bal",#N/A,TRUE,"DR";"DR",#N/A,TRUE,"DR";"Anexos",#N/A,TRUE,"Anexo";"Tes1",#N/A,TRUE,"Proj";"Tes2",#N/A,TRUE,"Proj";"Tes3",#N/A,TRUE,"Proj";"Lojas",#N/A,TRUE,"Cond"}</definedName>
    <definedName name="sss">#REF!</definedName>
    <definedName name="sss_2" hidden="1">{"chart",#N/A,FALSE,"ccIAPMEI";#N/A,#N/A,FALSE,"Subs.Convers";#N/A,#N/A,FALSE,"Subs.Redes";#N/A,#N/A,FALSE,"SitSubs";#N/A,#N/A,FALSE,"Flr h"}</definedName>
    <definedName name="sss_3" hidden="1">{"chart",#N/A,FALSE,"ccIAPMEI";#N/A,#N/A,FALSE,"Subs.Convers";#N/A,#N/A,FALSE,"Subs.Redes";#N/A,#N/A,FALSE,"SitSubs";#N/A,#N/A,FALSE,"Flr h"}</definedName>
    <definedName name="sss_4" hidden="1">{"chart",#N/A,FALSE,"ccIAPMEI";#N/A,#N/A,FALSE,"Subs.Convers";#N/A,#N/A,FALSE,"Subs.Redes";#N/A,#N/A,FALSE,"SitSubs";#N/A,#N/A,FALSE,"Flr h"}</definedName>
    <definedName name="sss_5" hidden="1">{"chart",#N/A,FALSE,"ccIAPMEI";#N/A,#N/A,FALSE,"Subs.Convers";#N/A,#N/A,FALSE,"Subs.Redes";#N/A,#N/A,FALSE,"SitSubs";#N/A,#N/A,FALSE,"Flr h"}</definedName>
    <definedName name="ssss" hidden="1">{"résultats",#N/A,FALSE,"résultats SFS";"indicateurs",#N/A,FALSE,"résultats SFS";"commentaires",#N/A,FALSE,"commentaires SFS";"graphiques",#N/A,FALSE,"graphiques SFS"}</definedName>
    <definedName name="sssss" hidden="1">{#N/A,#N/A,TRUE,"Pcm Budget 2002  Huf";#N/A,#N/A,TRUE,"Csepel";#N/A,#N/A,TRUE,"Gyor";#N/A,#N/A,TRUE,"Debrecen";#N/A,#N/A,TRUE,"Alba";#N/A,#N/A,TRUE,"Pecs";#N/A,#N/A,TRUE,"Szeged";#N/A,#N/A,TRUE,"Miskolc";#N/A,#N/A,TRUE,"Duna";#N/A,#N/A,TRUE,"Sopron";#N/A,#N/A,TRUE,"nyir";#N/A,#N/A,TRUE,"Kaniza";#N/A,#N/A,TRUE,"Kaposvar";#N/A,#N/A,TRUE,"Szolnok";#N/A,#N/A,TRUE,"Zala";#N/A,#N/A,TRUE,"Szombathely"}</definedName>
    <definedName name="sssssss" hidden="1">{"fleisch",#N/A,FALSE,"WG HK";"food",#N/A,FALSE,"WG HK";"hartwaren",#N/A,FALSE,"WG HK";"weichwaren",#N/A,FALSE,"WG HK"}</definedName>
    <definedName name="sswss" hidden="1">#REF!</definedName>
    <definedName name="stara" localSheetId="6" hidden="1">{#N/A,#N/A,FALSE,"property";#N/A,#N/A,FALSE,"tenants";#N/A,#N/A,FALSE,"capital";#N/A,#N/A,FALSE,"summary"}</definedName>
    <definedName name="stara" localSheetId="4" hidden="1">{#N/A,#N/A,FALSE,"property";#N/A,#N/A,FALSE,"tenants";#N/A,#N/A,FALSE,"capital";#N/A,#N/A,FALSE,"summary"}</definedName>
    <definedName name="stara" localSheetId="5" hidden="1">{#N/A,#N/A,FALSE,"property";#N/A,#N/A,FALSE,"tenants";#N/A,#N/A,FALSE,"capital";#N/A,#N/A,FALSE,"summary"}</definedName>
    <definedName name="stara" hidden="1">{#N/A,#N/A,FALSE,"property";#N/A,#N/A,FALSE,"tenants";#N/A,#N/A,FALSE,"capital";#N/A,#N/A,FALSE,"summary"}</definedName>
    <definedName name="START">#REF!</definedName>
    <definedName name="start_date">#REF!</definedName>
    <definedName name="STATE" hidden="1">"STATE"</definedName>
    <definedName name="Status_usterki">#REF!</definedName>
    <definedName name="Statutory_audit__based_on_2013_closing">#REF!</definedName>
    <definedName name="stck" localSheetId="6" hidden="1">{"Saldenliste",#N/A,FALSE,"H A Ü"}</definedName>
    <definedName name="stck" localSheetId="4" hidden="1">{"Saldenliste",#N/A,FALSE,"H A Ü"}</definedName>
    <definedName name="stck" localSheetId="5" hidden="1">{"Saldenliste",#N/A,FALSE,"H A Ü"}</definedName>
    <definedName name="stck" hidden="1">{"Saldenliste",#N/A,FALSE,"H A Ü"}</definedName>
    <definedName name="STELLENPLAN">#REF!</definedName>
    <definedName name="Step_rent">#REF!</definedName>
    <definedName name="Steps_Tab">OFFSET(#REF!,0,0,COUNTA(OFFSET(#REF!,0,0,5000,1)),44)</definedName>
    <definedName name="Stichtag_der_Selektion">#REF!</definedName>
    <definedName name="Stichtag_der_Selektion2">#REF!</definedName>
    <definedName name="STL" hidden="1">#REF!</definedName>
    <definedName name="STOCK_BASED" hidden="1">"STOCK_BASED"</definedName>
    <definedName name="Strategy">#REF!</definedName>
    <definedName name="Strategy_">#REF!</definedName>
    <definedName name="Sublanços_a" hidden="1">#REF!</definedName>
    <definedName name="Subs_Calculados_v" hidden="1">#REF!</definedName>
    <definedName name="Subs_Exploração" hidden="1">#REF!</definedName>
    <definedName name="Subs_Recebidos_v" hidden="1">#REF!</definedName>
    <definedName name="Subs_Taxas_v" hidden="1">#REF!</definedName>
    <definedName name="Suelo">{"Client Name or Project Name"}</definedName>
    <definedName name="such">#REF!</definedName>
    <definedName name="suchallecanteen">#REF!</definedName>
    <definedName name="suchcanteen">#REF!</definedName>
    <definedName name="suchexit">#REF!</definedName>
    <definedName name="suchgesamt">#REF!</definedName>
    <definedName name="suchgesamtczk">#REF!</definedName>
    <definedName name="suchgesamteur">#REF!</definedName>
    <definedName name="suchgesamthuf">#REF!</definedName>
    <definedName name="suchgesamtp">#REF!</definedName>
    <definedName name="suchgesamtpln">#REF!</definedName>
    <definedName name="suchgesamtrol">#REF!</definedName>
    <definedName name="suchleerstand">#REF!</definedName>
    <definedName name="suchmietergesamt">#REF!</definedName>
    <definedName name="suchoffice">#REF!</definedName>
    <definedName name="suchp">#REF!</definedName>
    <definedName name="suchparking">#REF!</definedName>
    <definedName name="suchpczk">#REF!</definedName>
    <definedName name="suchpeur">#REF!</definedName>
    <definedName name="suchphuf">#REF!</definedName>
    <definedName name="suchppln">#REF!</definedName>
    <definedName name="suchprol">#REF!</definedName>
    <definedName name="suchretail">#REF!</definedName>
    <definedName name="suchscczk">#REF!</definedName>
    <definedName name="suchsceur">#REF!</definedName>
    <definedName name="suchscpln">#REF!</definedName>
    <definedName name="suchscrol">#REF!</definedName>
    <definedName name="suchscusd">#REF!</definedName>
    <definedName name="suchschuf">#REF!</definedName>
    <definedName name="suchstorage">#REF!</definedName>
    <definedName name="suchu">#REF!</definedName>
    <definedName name="suchuczk">#REF!</definedName>
    <definedName name="suchueur">#REF!</definedName>
    <definedName name="suchuhuf">#REF!</definedName>
    <definedName name="suchupln">#REF!</definedName>
    <definedName name="suchurol">#REF!</definedName>
    <definedName name="suchuusd">#REF!</definedName>
    <definedName name="suchvaccanteen">#REF!</definedName>
    <definedName name="suchvacoffice">#REF!</definedName>
    <definedName name="suchvacparking">#REF!</definedName>
    <definedName name="suchvacretail">#REF!</definedName>
    <definedName name="suchvacstorage">#REF!</definedName>
    <definedName name="SUMMARY">#REF!</definedName>
    <definedName name="Summer">#N/A</definedName>
    <definedName name="summer_party">#N/A</definedName>
    <definedName name="summer_party_">#N/A</definedName>
    <definedName name="SV_AUTO_CONN_SERVER" hidden="1">"SERVER\Pastel"</definedName>
    <definedName name="SV_ENCPT_AUTO_CONN_PASSWORD" hidden="1">"083096084083070075119112110117120107111119056050054"</definedName>
    <definedName name="SV_ENCPT_AUTO_CONN_USER" hidden="1">"095094088070084121098"</definedName>
    <definedName name="SV_ENCPT_EVOCOMMON_PASSWORD" hidden="1">"083096084083070075119112110117120107111119056050054"</definedName>
    <definedName name="SV_ENCPT_EVOCOMMON_USER" hidden="1">"095094088070084121098"</definedName>
    <definedName name="SV_ENCPT_LOGON_PWD" hidden="1">"078104085088070"</definedName>
    <definedName name="SV_ENCPT_LOGON_USER" hidden="1">"095094088070084"</definedName>
    <definedName name="SV_EVOCOMMON_CATALOG" hidden="1">"EvolutionCommon"</definedName>
    <definedName name="SV_EVOCOMMON_SERVER" hidden="1">"SERVER\Pastel"</definedName>
    <definedName name="SV_REPORT_CODE" hidden="1">"E4-GL02-3-1"</definedName>
    <definedName name="SV_REPORT_ID" hidden="1">"3"</definedName>
    <definedName name="SV_REPORT_NAME" hidden="1">"GL Transactions Sub 3-1 (Evo)"</definedName>
    <definedName name="SV_SOLUTION_ID" hidden="1">"2"</definedName>
    <definedName name="SWE" hidden="1">{#N/A,#N/A,TRUE,"GLOBAL";#N/A,#N/A,TRUE,"RUSTICOS";#N/A,#N/A,TRUE,"INMUEBLES"}</definedName>
    <definedName name="sws">#REF!</definedName>
    <definedName name="Swvu.Analysis1H95." hidden="1">#REF!</definedName>
    <definedName name="Swvu.Analysis1Q95." hidden="1">#REF!</definedName>
    <definedName name="Swvu.Analysis2Q95." hidden="1">#REF!</definedName>
    <definedName name="Swvu.Margin._.Summary." hidden="1">#REF!</definedName>
    <definedName name="SWW" hidden="1">{#N/A,#N/A,TRUE,"GLOBAL";#N/A,#N/A,TRUE,"RUSTICOS";#N/A,#N/A,TRUE,"INMUEBLES"}</definedName>
    <definedName name="sza" hidden="1">{#N/A,#N/A,FALSE,"property";#N/A,#N/A,FALSE,"tenants";#N/A,#N/A,FALSE,"capital";#N/A,#N/A,FALSE,"summary"}</definedName>
    <definedName name="t_" hidden="1">#REF!</definedName>
    <definedName name="Tabela_Areas_Serviço_Downpayment" hidden="1">#REF!</definedName>
    <definedName name="Tabela_Areas_Serviço_Fixas" hidden="1">#REF!</definedName>
    <definedName name="Tabela_Areas_Serviço_Proveitos_Diferidos" hidden="1">#REF!</definedName>
    <definedName name="Tabela_Areas_Serviço_Proveitos_Exercício" hidden="1">#REF!</definedName>
    <definedName name="Tabela_Custos_Exploração_Resumo" hidden="1">#REF!</definedName>
    <definedName name="Tabela_IVA" hidden="1">#REF!</definedName>
    <definedName name="Tabela_Lanços" hidden="1">#REF!</definedName>
    <definedName name="Tabela_Outros_Proveitos" hidden="1">#REF!</definedName>
    <definedName name="Tabela_Prazos_Médios" hidden="1">#REF!</definedName>
    <definedName name="TabelaActualizaçãoTarifária" hidden="1">#REF!</definedName>
    <definedName name="tableaudeflux" hidden="1">{"CAC",#N/A,FALSE,"page de garde"}</definedName>
    <definedName name="TAFA1">#REF!</definedName>
    <definedName name="TAFA10">#REF!</definedName>
    <definedName name="TAFA11">#REF!</definedName>
    <definedName name="TAFA15">#REF!</definedName>
    <definedName name="TAFA16">#REF!</definedName>
    <definedName name="TAFA17">#REF!</definedName>
    <definedName name="TAFA2">#REF!</definedName>
    <definedName name="TAFA3">#REF!</definedName>
    <definedName name="TAFA4">#REF!</definedName>
    <definedName name="TAFA5">#REF!</definedName>
    <definedName name="TAFA6">#REF!</definedName>
    <definedName name="TAFA7">#REF!</definedName>
    <definedName name="TAFA8">#REF!</definedName>
    <definedName name="TAFA9">#REF!</definedName>
    <definedName name="tanagra">{"N° AUX",0,"Auto","Auto",""}</definedName>
    <definedName name="tanagra_1">{"N° AUX",0,"Auto","Auto",""}</definedName>
    <definedName name="tanagra_1_1">{"N° AUX",0,"Auto","Auto",""}</definedName>
    <definedName name="TB_2" hidden="1">#REF!</definedName>
    <definedName name="tbag41detail" hidden="1">{#N/A,#N/A,TRUE,"Pcm Budget 2002  Huf";#N/A,#N/A,TRUE,"Csepel";#N/A,#N/A,TRUE,"Gyor";#N/A,#N/A,TRUE,"Debrecen";#N/A,#N/A,TRUE,"Alba";#N/A,#N/A,TRUE,"Pecs";#N/A,#N/A,TRUE,"Szeged";#N/A,#N/A,TRUE,"Miskolc";#N/A,#N/A,TRUE,"Duna";#N/A,#N/A,TRUE,"Sopron";#N/A,#N/A,TRUE,"nyir";#N/A,#N/A,TRUE,"Kaniza";#N/A,#N/A,TRUE,"Kaposvar";#N/A,#N/A,TRUE,"Szolnok";#N/A,#N/A,TRUE,"Zala";#N/A,#N/A,TRUE,"Szombathely"}</definedName>
    <definedName name="tdhyjujk" hidden="1">{"résultats",#N/A,FALSE,"résultats SFS";"indicateurs",#N/A,FALSE,"résultats SFS";"commentaires",#N/A,FALSE,"commentaires SFS";"graphiques",#N/A,FALSE,"graphiques SFS"}</definedName>
    <definedName name="Teams">#REF!</definedName>
    <definedName name="Telecomms">#REF!</definedName>
    <definedName name="Telecommunication">#REF!</definedName>
    <definedName name="Template.WIRE">"DBACCESS"</definedName>
    <definedName name="Tenancy_schedule_Q2_2006">#REF!</definedName>
    <definedName name="Tenancy_schedule_Q3_2006">#REF!</definedName>
    <definedName name="Tenancy_schedule_Q4_2005">#REF!</definedName>
    <definedName name="tenanr_sector_choices">#N/A</definedName>
    <definedName name="Tenant">#REF!</definedName>
    <definedName name="Tenant_List">OFFSET(#REF!,0,0,COUNTA(OFFSET(#REF!,0,0,5000,1)),1)</definedName>
    <definedName name="Tenant_Tab">OFFSET(#REF!,0,0,COUNTA(OFFSET(#REF!,0,0,5000,1)),2)</definedName>
    <definedName name="TenantDB">#REF!</definedName>
    <definedName name="tenantdetailed">#REF!</definedName>
    <definedName name="Tenantlist2" localSheetId="6" hidden="1">{#N/A,#N/A,TRUE,"ExecSummary";#N/A,#N/A,TRUE,"ExecSummaryCosts";#N/A,#N/A,TRUE,"ExecSummaryRent"}</definedName>
    <definedName name="Tenantlist2" localSheetId="4" hidden="1">{#N/A,#N/A,TRUE,"ExecSummary";#N/A,#N/A,TRUE,"ExecSummaryCosts";#N/A,#N/A,TRUE,"ExecSummaryRent"}</definedName>
    <definedName name="Tenantlist2" localSheetId="5" hidden="1">{#N/A,#N/A,TRUE,"ExecSummary";#N/A,#N/A,TRUE,"ExecSummaryCosts";#N/A,#N/A,TRUE,"ExecSummaryRent"}</definedName>
    <definedName name="Tenantlist2" hidden="1">{#N/A,#N/A,TRUE,"ExecSummary";#N/A,#N/A,TRUE,"ExecSummaryCosts";#N/A,#N/A,TRUE,"ExecSummaryRent"}</definedName>
    <definedName name="Tenants">#REF!</definedName>
    <definedName name="ter" localSheetId="6" hidden="1">{#N/A,#N/A,FALSE,"Aging Summary";#N/A,#N/A,FALSE,"Ratio Analysis";#N/A,#N/A,FALSE,"Test 120 Day Accts";#N/A,#N/A,FALSE,"Tickmarks"}</definedName>
    <definedName name="ter" localSheetId="4" hidden="1">{#N/A,#N/A,FALSE,"Aging Summary";#N/A,#N/A,FALSE,"Ratio Analysis";#N/A,#N/A,FALSE,"Test 120 Day Accts";#N/A,#N/A,FALSE,"Tickmarks"}</definedName>
    <definedName name="ter" localSheetId="5" hidden="1">{#N/A,#N/A,FALSE,"Aging Summary";#N/A,#N/A,FALSE,"Ratio Analysis";#N/A,#N/A,FALSE,"Test 120 Day Accts";#N/A,#N/A,FALSE,"Tickmarks"}</definedName>
    <definedName name="ter" hidden="1">{#N/A,#N/A,FALSE,"Aging Summary";#N/A,#N/A,FALSE,"Ratio Analysis";#N/A,#N/A,FALSE,"Test 120 Day Accts";#N/A,#N/A,FALSE,"Tickmarks"}</definedName>
    <definedName name="teresa" hidden="1">#REF!</definedName>
    <definedName name="terminado">{"Client Name or Project Name"}</definedName>
    <definedName name="Terminationthreshold">#N/A</definedName>
    <definedName name="test" hidden="1">[0]!ist-#REF!</definedName>
    <definedName name="TEST0">#REF!</definedName>
    <definedName name="TEST1">#REF!</definedName>
    <definedName name="test2" hidden="1">[0]!ist-#REF!</definedName>
    <definedName name="TESTHKEY">#REF!</definedName>
    <definedName name="testing" localSheetId="6"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testing" localSheetId="4"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testing" localSheetId="5"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testing"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TESTKEYS">#REF!</definedName>
    <definedName name="TESTVKEY">#REF!</definedName>
    <definedName name="teverhuren">#REF!</definedName>
    <definedName name="TextRefCopyRangeCount" hidden="1">28</definedName>
    <definedName name="tgzwrt5" hidden="1">#REF!</definedName>
    <definedName name="therese" localSheetId="6" hidden="1">{"'Sheet1'!$A$1:$AI$34","'Sheet1'!$A$1:$AI$31","'Sheet1'!$B$2:$AM$25"}</definedName>
    <definedName name="therese" localSheetId="4" hidden="1">{"'Sheet1'!$A$1:$AI$34","'Sheet1'!$A$1:$AI$31","'Sheet1'!$B$2:$AM$25"}</definedName>
    <definedName name="therese" localSheetId="5" hidden="1">{"'Sheet1'!$A$1:$AI$34","'Sheet1'!$A$1:$AI$31","'Sheet1'!$B$2:$AM$25"}</definedName>
    <definedName name="therese" hidden="1">{"'Sheet1'!$A$1:$AI$34","'Sheet1'!$A$1:$AI$31","'Sheet1'!$B$2:$AM$25"}</definedName>
    <definedName name="thierry" localSheetId="6" hidden="1">{"Totax",#N/A,FALSE,"Sheet1";#N/A,#N/A,FALSE,"Law Output"}</definedName>
    <definedName name="thierry" localSheetId="4" hidden="1">{"Totax",#N/A,FALSE,"Sheet1";#N/A,#N/A,FALSE,"Law Output"}</definedName>
    <definedName name="thierry" localSheetId="5" hidden="1">{"Totax",#N/A,FALSE,"Sheet1";#N/A,#N/A,FALSE,"Law Output"}</definedName>
    <definedName name="thierry" hidden="1">{"Totax",#N/A,FALSE,"Sheet1";#N/A,#N/A,FALSE,"Law Output"}</definedName>
    <definedName name="ThisVer">"Market Responsibility Local"</definedName>
    <definedName name="THP"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HR_Total">#REF!</definedName>
    <definedName name="tina" hidden="1">{"cover",#N/A,TRUE,"Cover";"toc3",#N/A,TRUE,"TOC";"over",#N/A,TRUE,"Overview";"ts2",#N/A,TRUE,"Det_Trans_Sum";"ei1c",#N/A,TRUE,"Earnings Impact";"ad1",#N/A,TRUE,"accretion dilution";"pfis1",#N/A,TRUE,"Pro Forma Income Statement";"acq1c",#N/A,TRUE,"Acquirer";"tar1c",#N/A,TRUE,"Target"}</definedName>
    <definedName name="tina_2" hidden="1">{"cover",#N/A,TRUE,"Cover";"toc3",#N/A,TRUE,"TOC";"over",#N/A,TRUE,"Overview";"ts2",#N/A,TRUE,"Det_Trans_Sum";"ei1c",#N/A,TRUE,"Earnings Impact";"ad1",#N/A,TRUE,"accretion dilution";"pfis1",#N/A,TRUE,"Pro Forma Income Statement";"acq1c",#N/A,TRUE,"Acquirer";"tar1c",#N/A,TRUE,"Target"}</definedName>
    <definedName name="tina_3" hidden="1">{"cover",#N/A,TRUE,"Cover";"toc3",#N/A,TRUE,"TOC";"over",#N/A,TRUE,"Overview";"ts2",#N/A,TRUE,"Det_Trans_Sum";"ei1c",#N/A,TRUE,"Earnings Impact";"ad1",#N/A,TRUE,"accretion dilution";"pfis1",#N/A,TRUE,"Pro Forma Income Statement";"acq1c",#N/A,TRUE,"Acquirer";"tar1c",#N/A,TRUE,"Target"}</definedName>
    <definedName name="tina_4" hidden="1">{"cover",#N/A,TRUE,"Cover";"toc3",#N/A,TRUE,"TOC";"over",#N/A,TRUE,"Overview";"ts2",#N/A,TRUE,"Det_Trans_Sum";"ei1c",#N/A,TRUE,"Earnings Impact";"ad1",#N/A,TRUE,"accretion dilution";"pfis1",#N/A,TRUE,"Pro Forma Income Statement";"acq1c",#N/A,TRUE,"Acquirer";"tar1c",#N/A,TRUE,"Target"}</definedName>
    <definedName name="tina_5" hidden="1">{"cover",#N/A,TRUE,"Cover";"toc3",#N/A,TRUE,"TOC";"over",#N/A,TRUE,"Overview";"ts2",#N/A,TRUE,"Det_Trans_Sum";"ei1c",#N/A,TRUE,"Earnings Impact";"ad1",#N/A,TRUE,"accretion dilution";"pfis1",#N/A,TRUE,"Pro Forma Income Statement";"acq1c",#N/A,TRUE,"Acquirer";"tar1c",#N/A,TRUE,"Target"}</definedName>
    <definedName name="TLDBp">#REF!</definedName>
    <definedName name="TMDA" hidden="1">#REF!</definedName>
    <definedName name="TMDA_kms_Exploração" hidden="1">#REF!</definedName>
    <definedName name="TMDA_Kms_Exploração_média" hidden="1">#REF!</definedName>
    <definedName name="TMDA_kms_Percorridos_Lanços" hidden="1">#REF!</definedName>
    <definedName name="TMDA_Receitas" hidden="1">#REF!</definedName>
    <definedName name="TMDA_Receitascl1" hidden="1">#REF!</definedName>
    <definedName name="TMDA_Receitascl2" hidden="1">#REF!</definedName>
    <definedName name="TMDA_Receitascl3" hidden="1">#REF!</definedName>
    <definedName name="TMDA_Receitascl4" hidden="1">#REF!</definedName>
    <definedName name="TMDA_ViasLanços" hidden="1">#REF!</definedName>
    <definedName name="TMDAcl1" hidden="1">#REF!</definedName>
    <definedName name="TMDAcl2" hidden="1">#REF!</definedName>
    <definedName name="TMDAcl3" hidden="1">#REF!</definedName>
    <definedName name="TMDAcl4" hidden="1">#REF!</definedName>
    <definedName name="to1_year">#REF!</definedName>
    <definedName name="to2_mth">#REF!</definedName>
    <definedName name="toc_month">#REF!</definedName>
    <definedName name="tOcc24M">#REF!</definedName>
    <definedName name="tOCR_Total">#REF!</definedName>
    <definedName name="top" localSheetId="6" hidden="1">{#N/A,#N/A,FALSE,"property";#N/A,#N/A,FALSE,"tenants";#N/A,#N/A,FALSE,"capital";#N/A,#N/A,FALSE,"summary"}</definedName>
    <definedName name="top" localSheetId="4" hidden="1">{#N/A,#N/A,FALSE,"property";#N/A,#N/A,FALSE,"tenants";#N/A,#N/A,FALSE,"capital";#N/A,#N/A,FALSE,"summary"}</definedName>
    <definedName name="top" localSheetId="5" hidden="1">{#N/A,#N/A,FALSE,"property";#N/A,#N/A,FALSE,"tenants";#N/A,#N/A,FALSE,"capital";#N/A,#N/A,FALSE,"summary"}</definedName>
    <definedName name="top" hidden="1">{#N/A,#N/A,FALSE,"property";#N/A,#N/A,FALSE,"tenants";#N/A,#N/A,FALSE,"capital";#N/A,#N/A,FALSE,"summary"}</definedName>
    <definedName name="Top20_t.o.sgm" localSheetId="6" hidden="1">{#N/A,#N/A,FALSE,"property";#N/A,#N/A,FALSE,"tenants";#N/A,#N/A,FALSE,"capital";#N/A,#N/A,FALSE,"summary"}</definedName>
    <definedName name="Top20_t.o.sgm" localSheetId="4" hidden="1">{#N/A,#N/A,FALSE,"property";#N/A,#N/A,FALSE,"tenants";#N/A,#N/A,FALSE,"capital";#N/A,#N/A,FALSE,"summary"}</definedName>
    <definedName name="Top20_t.o.sgm" localSheetId="5" hidden="1">{#N/A,#N/A,FALSE,"property";#N/A,#N/A,FALSE,"tenants";#N/A,#N/A,FALSE,"capital";#N/A,#N/A,FALSE,"summary"}</definedName>
    <definedName name="Top20_t.o.sgm" hidden="1">{#N/A,#N/A,FALSE,"property";#N/A,#N/A,FALSE,"tenants";#N/A,#N/A,FALSE,"capital";#N/A,#N/A,FALSE,"summary"}</definedName>
    <definedName name="Top20_t.o.sqm" localSheetId="6" hidden="1">{#N/A,#N/A,FALSE,"property";#N/A,#N/A,FALSE,"tenants";#N/A,#N/A,FALSE,"capital";#N/A,#N/A,FALSE,"summary"}</definedName>
    <definedName name="Top20_t.o.sqm" localSheetId="4" hidden="1">{#N/A,#N/A,FALSE,"property";#N/A,#N/A,FALSE,"tenants";#N/A,#N/A,FALSE,"capital";#N/A,#N/A,FALSE,"summary"}</definedName>
    <definedName name="Top20_t.o.sqm" localSheetId="5" hidden="1">{#N/A,#N/A,FALSE,"property";#N/A,#N/A,FALSE,"tenants";#N/A,#N/A,FALSE,"capital";#N/A,#N/A,FALSE,"summary"}</definedName>
    <definedName name="Top20_t.o.sqm" hidden="1">{#N/A,#N/A,FALSE,"property";#N/A,#N/A,FALSE,"tenants";#N/A,#N/A,FALSE,"capital";#N/A,#N/A,FALSE,"summary"}</definedName>
    <definedName name="TOPBORD">#REF!</definedName>
    <definedName name="Total_Area">#REF!</definedName>
    <definedName name="TOTAL_ASSETS" hidden="1">"TOTAL_ASSETS"</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INTEREST_EXP" hidden="1">"TOTAL_INTEREST_EXP"</definedName>
    <definedName name="TOTAL_INVENTORY" hidden="1">"TOTAL_INVENTORY"</definedName>
    <definedName name="TOTAL_LIAB" hidden="1">"TOTAL_LIAB"</definedName>
    <definedName name="TOTAL_LIAB_SHAREHOLD" hidden="1">"TOTAL_LIAB_SHAREHOLD"</definedName>
    <definedName name="TOTAL_LONG_DEBT" hidden="1">"TOTAL_LONG_DEBT"</definedName>
    <definedName name="Total_Nós_média" hidden="1">#REF!</definedName>
    <definedName name="TOTAL_OPER_EXPEN" hidden="1">"TOTAL_OPER_EXPEN"</definedName>
    <definedName name="Total_Portagens_média" hidden="1">#REF!</definedName>
    <definedName name="TOTAL_RECEIV" hidden="1">"TOTAL_RECEIV"</definedName>
    <definedName name="TOTAL_REVENUE" hidden="1">"TOTAL_REVENUE"</definedName>
    <definedName name="TOTAL_SPECIAL" hidden="1">"TOTAL_SPECIAL"</definedName>
    <definedName name="TotalA">#REF!</definedName>
    <definedName name="TotalAssets" hidden="1">#REF!</definedName>
    <definedName name="TotalB">#REF!</definedName>
    <definedName name="TotalC">#REF!</definedName>
    <definedName name="TotalD">#REF!</definedName>
    <definedName name="TotalE">#REF!</definedName>
    <definedName name="TotalF">#REF!</definedName>
    <definedName name="TotalG">#REF!</definedName>
    <definedName name="TotalH">#REF!</definedName>
    <definedName name="TotalI">#REF!</definedName>
    <definedName name="TotalJ">#REF!</definedName>
    <definedName name="TotalK">#REF!</definedName>
    <definedName name="TotalL">#REF!</definedName>
    <definedName name="TotalM">#REF!</definedName>
    <definedName name="TotalN">#REF!</definedName>
    <definedName name="TotalO">#REF!</definedName>
    <definedName name="TotalP">#REF!</definedName>
    <definedName name="TotalRevenue" hidden="1">#REF!</definedName>
    <definedName name="TOType">#REF!</definedName>
    <definedName name="toy">1995</definedName>
    <definedName name="TP_Footer_Path" hidden="1">"C:\Clients\Bombardier\BRP\"</definedName>
    <definedName name="TP_Footer_User" hidden="1">"damoure"</definedName>
    <definedName name="TP_Footer_Version" hidden="1">"v3.00"</definedName>
    <definedName name="Trace">FALSE</definedName>
    <definedName name="TRADE_AR" hidden="1">"TRADE_AR"</definedName>
    <definedName name="trans_date_from">#REF!</definedName>
    <definedName name="trans_date_to">#REF!</definedName>
    <definedName name="TransTable">#REF!</definedName>
    <definedName name="travaux" hidden="1">{#N/A,#N/A,TRUE,"Pcm Budget 2002  Huf";#N/A,#N/A,TRUE,"Csepel";#N/A,#N/A,TRUE,"Gyor";#N/A,#N/A,TRUE,"Debrecen";#N/A,#N/A,TRUE,"Alba";#N/A,#N/A,TRUE,"Pecs";#N/A,#N/A,TRUE,"Szeged";#N/A,#N/A,TRUE,"Miskolc";#N/A,#N/A,TRUE,"Duna";#N/A,#N/A,TRUE,"Sopron";#N/A,#N/A,TRUE,"nyir";#N/A,#N/A,TRUE,"Kaniza";#N/A,#N/A,TRUE,"Kaposvar";#N/A,#N/A,TRUE,"Szolnok";#N/A,#N/A,TRUE,"Zala";#N/A,#N/A,TRUE,"Szombathely"}</definedName>
    <definedName name="travaux_2" hidden="1">{#N/A,#N/A,TRUE,"Pcm Budget 2002  Huf";#N/A,#N/A,TRUE,"Csepel";#N/A,#N/A,TRUE,"Gyor";#N/A,#N/A,TRUE,"Debrecen";#N/A,#N/A,TRUE,"Alba";#N/A,#N/A,TRUE,"Pecs";#N/A,#N/A,TRUE,"Szeged";#N/A,#N/A,TRUE,"Miskolc";#N/A,#N/A,TRUE,"Duna";#N/A,#N/A,TRUE,"Sopron";#N/A,#N/A,TRUE,"nyir";#N/A,#N/A,TRUE,"Kaniza";#N/A,#N/A,TRUE,"Kaposvar";#N/A,#N/A,TRUE,"Szolnok";#N/A,#N/A,TRUE,"Zala";#N/A,#N/A,TRUE,"Szombathely"}</definedName>
    <definedName name="travaux_3" hidden="1">{#N/A,#N/A,TRUE,"Pcm Budget 2002  Huf";#N/A,#N/A,TRUE,"Csepel";#N/A,#N/A,TRUE,"Gyor";#N/A,#N/A,TRUE,"Debrecen";#N/A,#N/A,TRUE,"Alba";#N/A,#N/A,TRUE,"Pecs";#N/A,#N/A,TRUE,"Szeged";#N/A,#N/A,TRUE,"Miskolc";#N/A,#N/A,TRUE,"Duna";#N/A,#N/A,TRUE,"Sopron";#N/A,#N/A,TRUE,"nyir";#N/A,#N/A,TRUE,"Kaniza";#N/A,#N/A,TRUE,"Kaposvar";#N/A,#N/A,TRUE,"Szolnok";#N/A,#N/A,TRUE,"Zala";#N/A,#N/A,TRUE,"Szombathely"}</definedName>
    <definedName name="travaux_4" hidden="1">{#N/A,#N/A,TRUE,"Pcm Budget 2002  Huf";#N/A,#N/A,TRUE,"Csepel";#N/A,#N/A,TRUE,"Gyor";#N/A,#N/A,TRUE,"Debrecen";#N/A,#N/A,TRUE,"Alba";#N/A,#N/A,TRUE,"Pecs";#N/A,#N/A,TRUE,"Szeged";#N/A,#N/A,TRUE,"Miskolc";#N/A,#N/A,TRUE,"Duna";#N/A,#N/A,TRUE,"Sopron";#N/A,#N/A,TRUE,"nyir";#N/A,#N/A,TRUE,"Kaniza";#N/A,#N/A,TRUE,"Kaposvar";#N/A,#N/A,TRUE,"Szolnok";#N/A,#N/A,TRUE,"Zala";#N/A,#N/A,TRUE,"Szombathely"}</definedName>
    <definedName name="travaux_5" hidden="1">{#N/A,#N/A,TRUE,"Pcm Budget 2002  Huf";#N/A,#N/A,TRUE,"Csepel";#N/A,#N/A,TRUE,"Gyor";#N/A,#N/A,TRUE,"Debrecen";#N/A,#N/A,TRUE,"Alba";#N/A,#N/A,TRUE,"Pecs";#N/A,#N/A,TRUE,"Szeged";#N/A,#N/A,TRUE,"Miskolc";#N/A,#N/A,TRUE,"Duna";#N/A,#N/A,TRUE,"Sopron";#N/A,#N/A,TRUE,"nyir";#N/A,#N/A,TRUE,"Kaniza";#N/A,#N/A,TRUE,"Kaposvar";#N/A,#N/A,TRUE,"Szolnok";#N/A,#N/A,TRUE,"Zala";#N/A,#N/A,TRUE,"Szombathely"}</definedName>
    <definedName name="TREASURY_STOCK" hidden="1">"TREASURY_STOCK"</definedName>
    <definedName name="treference">#REF!</definedName>
    <definedName name="Trend" localSheetId="6" hidden="1">{"closed",#N/A,FALSE,"Consolidated Products - Budget";"expanded",#N/A,FALSE,"Consolidated Products - Budget"}</definedName>
    <definedName name="Trend" localSheetId="4" hidden="1">{"closed",#N/A,FALSE,"Consolidated Products - Budget";"expanded",#N/A,FALSE,"Consolidated Products - Budget"}</definedName>
    <definedName name="Trend" localSheetId="5" hidden="1">{"closed",#N/A,FALSE,"Consolidated Products - Budget";"expanded",#N/A,FALSE,"Consolidated Products - Budget"}</definedName>
    <definedName name="Trend" hidden="1">{"closed",#N/A,FALSE,"Consolidated Products - Budget";"expanded",#N/A,FALSE,"Consolidated Products - Budget"}</definedName>
    <definedName name="tRents24M">#REF!</definedName>
    <definedName name="tRentsPerSqm">#REF!</definedName>
    <definedName name="trhrthryjjyt" hidden="1">{"present",#N/A,FALSE,"present";"synthese",#N/A,FALSE,"present";"immo",#N/A,FALSE,"present";"klepierre",#N/A,FALSE,"present";"graphes",#N/A,FALSE,"present"}</definedName>
    <definedName name="trshgtrjztuk" hidden="1">{#N/A,#N/A,FALSE,"Hip.Bas";#N/A,#N/A,FALSE,"ventas";#N/A,#N/A,FALSE,"ingre-Año";#N/A,#N/A,FALSE,"ventas-Año";#N/A,#N/A,FALSE,"Costepro";#N/A,#N/A,FALSE,"inversion";#N/A,#N/A,FALSE,"personal";#N/A,#N/A,FALSE,"Gastos-V";#N/A,#N/A,FALSE,"Circulante";#N/A,#N/A,FALSE,"CONSOLI";#N/A,#N/A,FALSE,"Es-Fin";#N/A,#N/A,FALSE,"Margen-P"}</definedName>
    <definedName name="tru" hidden="1">#REF!</definedName>
    <definedName name="tryagain">"comp 1!ticker"</definedName>
    <definedName name="ttt" localSheetId="6" hidden="1">{#N/A,#N/A,FALSE,"SAnFRR";#N/A,#N/A,FALSE,"SAnERR"}</definedName>
    <definedName name="ttt" localSheetId="4" hidden="1">{#N/A,#N/A,FALSE,"SAnFRR";#N/A,#N/A,FALSE,"SAnERR"}</definedName>
    <definedName name="ttt" localSheetId="5" hidden="1">{#N/A,#N/A,FALSE,"SAnFRR";#N/A,#N/A,FALSE,"SAnERR"}</definedName>
    <definedName name="ttt" hidden="1">{#N/A,#N/A,FALSE,"SAnFRR";#N/A,#N/A,FALSE,"SAnERR"}</definedName>
    <definedName name="tttkkk" hidden="1">#REF!</definedName>
    <definedName name="tttr" localSheetId="6" hidden="1">{#N/A,#N/A,FALSE,"KCost"}</definedName>
    <definedName name="tttr" localSheetId="4" hidden="1">{#N/A,#N/A,FALSE,"KCost"}</definedName>
    <definedName name="tttr" localSheetId="5" hidden="1">{#N/A,#N/A,FALSE,"KCost"}</definedName>
    <definedName name="tttr" hidden="1">{#N/A,#N/A,FALSE,"KCost"}</definedName>
    <definedName name="tttttreaaaaa" hidden="1">{"pg",#N/A,FALSE,"present";"synthese",#N/A,FALSE,"present";"immo",#N/A,FALSE,"present";"klepierre",#N/A,FALSE,"present"}</definedName>
    <definedName name="tTurnovers24M">#REF!</definedName>
    <definedName name="tTurnoversLFLPerSqm">#REF!</definedName>
    <definedName name="tTurnoversLFLPerSqm_TTM">#REF!</definedName>
    <definedName name="tTurnoversPerSqm">#REF!</definedName>
    <definedName name="tTurnoversTotal">#REF!</definedName>
    <definedName name="tUnits">#REF!</definedName>
    <definedName name="turn" localSheetId="6" hidden="1">{#N/A,#N/A,FALSE,"Aging Summary";#N/A,#N/A,FALSE,"Ratio Analysis";#N/A,#N/A,FALSE,"Test 120 Day Accts";#N/A,#N/A,FALSE,"Tickmarks"}</definedName>
    <definedName name="turn" localSheetId="4" hidden="1">{#N/A,#N/A,FALSE,"Aging Summary";#N/A,#N/A,FALSE,"Ratio Analysis";#N/A,#N/A,FALSE,"Test 120 Day Accts";#N/A,#N/A,FALSE,"Tickmarks"}</definedName>
    <definedName name="turn" localSheetId="5" hidden="1">{#N/A,#N/A,FALSE,"Aging Summary";#N/A,#N/A,FALSE,"Ratio Analysis";#N/A,#N/A,FALSE,"Test 120 Day Accts";#N/A,#N/A,FALSE,"Tickmarks"}</definedName>
    <definedName name="turn" hidden="1">{#N/A,#N/A,FALSE,"Aging Summary";#N/A,#N/A,FALSE,"Ratio Analysis";#N/A,#N/A,FALSE,"Test 120 Day Accts";#N/A,#N/A,FALSE,"Tickmarks"}</definedName>
    <definedName name="Turnover">#REF!</definedName>
    <definedName name="Turnover_12month_back">#REF!</definedName>
    <definedName name="Turnover_Rent">#REF!</definedName>
    <definedName name="tuuuuuuuu" hidden="1">#REF!</definedName>
    <definedName name="TYH" hidden="1">{#N/A,#N/A,TRUE,"GLOBAL";#N/A,#N/A,TRUE,"RUSTICOS";#N/A,#N/A,TRUE,"INMUEBLES"}</definedName>
    <definedName name="Type">#REF!</definedName>
    <definedName name="u">OFFSET(#REF!,0,0,COUNTA(OFFSET(#REF!,0,0,5000,1)),1)</definedName>
    <definedName name="uiml" hidden="1">#REF!</definedName>
    <definedName name="uizguz" hidden="1">#REF!</definedName>
    <definedName name="uklulutd" hidden="1">#REF!</definedName>
    <definedName name="unf.Leist" localSheetId="6" hidden="1">{"Alles",#N/A,FALSE,"H A Ü"}</definedName>
    <definedName name="unf.Leist" localSheetId="4" hidden="1">{"Alles",#N/A,FALSE,"H A Ü"}</definedName>
    <definedName name="unf.Leist" localSheetId="5" hidden="1">{"Alles",#N/A,FALSE,"H A Ü"}</definedName>
    <definedName name="unf.Leist" hidden="1">{"Alles",#N/A,FALSE,"H A Ü"}</definedName>
    <definedName name="Unfert.Leist" localSheetId="6" hidden="1">{"Saldenliste",#N/A,FALSE,"H A Ü"}</definedName>
    <definedName name="Unfert.Leist" localSheetId="4" hidden="1">{"Saldenliste",#N/A,FALSE,"H A Ü"}</definedName>
    <definedName name="Unfert.Leist" localSheetId="5" hidden="1">{"Saldenliste",#N/A,FALSE,"H A Ü"}</definedName>
    <definedName name="Unfert.Leist" hidden="1">{"Saldenliste",#N/A,FALSE,"H A Ü"}</definedName>
    <definedName name="UnitType">#REF!</definedName>
    <definedName name="UNREALIZED_GAIN" hidden="1">"UNREALIZED_GAIN"</definedName>
    <definedName name="Unternehmensbereich">#REF!</definedName>
    <definedName name="UNUSUAL_EXP" hidden="1">"UNUSUAL_EXP"</definedName>
    <definedName name="UpgradeVersion">"v2.35"</definedName>
    <definedName name="uppdateadatum_2">#N/A</definedName>
    <definedName name="uppdateadatum_2_1">#N/A</definedName>
    <definedName name="uppdateadatum_2_11">#N/A</definedName>
    <definedName name="uppdateadatum_2_11_50">#N/A</definedName>
    <definedName name="uppdateadatum_2_12">#N/A</definedName>
    <definedName name="uppdateadatum_2_12_50">#N/A</definedName>
    <definedName name="uppdateadatum_2_13">#N/A</definedName>
    <definedName name="uppdateadatum_2_13_50">#N/A</definedName>
    <definedName name="uppdateadatum_2_14">#N/A</definedName>
    <definedName name="uppdateadatum_2_14_50">#N/A</definedName>
    <definedName name="uppdateadatum_2_15">#N/A</definedName>
    <definedName name="uppdateadatum_2_15_50">#N/A</definedName>
    <definedName name="uppdateadatum_2_16">#N/A</definedName>
    <definedName name="uppdateadatum_2_16_50">#N/A</definedName>
    <definedName name="uppdateadatum_2_18">#N/A</definedName>
    <definedName name="uppdateadatum_2_18_50">#N/A</definedName>
    <definedName name="uppdateadatum_2_19">#N/A</definedName>
    <definedName name="uppdateadatum_2_19_50">#N/A</definedName>
    <definedName name="uppdateadatum_2_20">#N/A</definedName>
    <definedName name="uppdateadatum_2_20_50">#N/A</definedName>
    <definedName name="uppdateadatum_2_21">#N/A</definedName>
    <definedName name="uppdateadatum_2_21_50">#N/A</definedName>
    <definedName name="uppdateadatum_2_22">#N/A</definedName>
    <definedName name="uppdateadatum_2_22_50">#N/A</definedName>
    <definedName name="uppdateadatum_2_23">#N/A</definedName>
    <definedName name="uppdateadatum_2_23_50">#N/A</definedName>
    <definedName name="uppdateadatum_2_24">#N/A</definedName>
    <definedName name="uppdateadatum_2_24_50">#N/A</definedName>
    <definedName name="uppdateadatum_2_3">#N/A</definedName>
    <definedName name="uppdateadatum_2_3_50">#N/A</definedName>
    <definedName name="uppdateadatum_2_39">#N/A</definedName>
    <definedName name="uppdateadatum_2_39_50">#N/A</definedName>
    <definedName name="uppdateadatum_2_41">#N/A</definedName>
    <definedName name="uppdateadatum_2_41_50">#N/A</definedName>
    <definedName name="uppdateadatum_2_50">#N/A</definedName>
    <definedName name="uppdateraår_1">#N/A</definedName>
    <definedName name="uppdateraår_1_1">#N/A</definedName>
    <definedName name="uppdateraår_1_11">#N/A</definedName>
    <definedName name="uppdateraår_1_11_50">#N/A</definedName>
    <definedName name="uppdateraår_1_12">#N/A</definedName>
    <definedName name="uppdateraår_1_12_50">#N/A</definedName>
    <definedName name="uppdateraår_1_13">#N/A</definedName>
    <definedName name="uppdateraår_1_13_50">#N/A</definedName>
    <definedName name="uppdateraår_1_14">#N/A</definedName>
    <definedName name="uppdateraår_1_14_50">#N/A</definedName>
    <definedName name="uppdateraår_1_15">#N/A</definedName>
    <definedName name="uppdateraår_1_15_50">#N/A</definedName>
    <definedName name="uppdateraår_1_16">#N/A</definedName>
    <definedName name="uppdateraår_1_16_50">#N/A</definedName>
    <definedName name="uppdateraår_1_18">#N/A</definedName>
    <definedName name="uppdateraår_1_18_50">#N/A</definedName>
    <definedName name="uppdateraår_1_19">#N/A</definedName>
    <definedName name="uppdateraår_1_19_50">#N/A</definedName>
    <definedName name="uppdateraår_1_20">#N/A</definedName>
    <definedName name="uppdateraår_1_20_50">#N/A</definedName>
    <definedName name="uppdateraår_1_21">#N/A</definedName>
    <definedName name="uppdateraår_1_21_50">#N/A</definedName>
    <definedName name="uppdateraår_1_22">#N/A</definedName>
    <definedName name="uppdateraår_1_22_50">#N/A</definedName>
    <definedName name="uppdateraår_1_23">#N/A</definedName>
    <definedName name="uppdateraår_1_23_50">#N/A</definedName>
    <definedName name="uppdateraår_1_24">#N/A</definedName>
    <definedName name="uppdateraår_1_24_50">#N/A</definedName>
    <definedName name="uppdateraår_1_3">#N/A</definedName>
    <definedName name="uppdateraår_1_3_50">#N/A</definedName>
    <definedName name="uppdateraår_1_39">#N/A</definedName>
    <definedName name="uppdateraår_1_39_50">#N/A</definedName>
    <definedName name="uppdateraår_1_41">#N/A</definedName>
    <definedName name="uppdateraår_1_41_50">#N/A</definedName>
    <definedName name="uppdateraår_1_50">#N/A</definedName>
    <definedName name="uppdateraår_2">#N/A</definedName>
    <definedName name="uppdateraår_2_1">#N/A</definedName>
    <definedName name="uppdateraår_2_11">#N/A</definedName>
    <definedName name="uppdateraår_2_11_50">#N/A</definedName>
    <definedName name="uppdateraår_2_12">#N/A</definedName>
    <definedName name="uppdateraår_2_12_50">#N/A</definedName>
    <definedName name="uppdateraår_2_13">#N/A</definedName>
    <definedName name="uppdateraår_2_13_50">#N/A</definedName>
    <definedName name="uppdateraår_2_14">#N/A</definedName>
    <definedName name="uppdateraår_2_14_50">#N/A</definedName>
    <definedName name="uppdateraår_2_15">#N/A</definedName>
    <definedName name="uppdateraår_2_15_50">#N/A</definedName>
    <definedName name="uppdateraår_2_16">#N/A</definedName>
    <definedName name="uppdateraår_2_16_50">#N/A</definedName>
    <definedName name="uppdateraår_2_18">#N/A</definedName>
    <definedName name="uppdateraår_2_18_50">#N/A</definedName>
    <definedName name="uppdateraår_2_19">#N/A</definedName>
    <definedName name="uppdateraår_2_19_50">#N/A</definedName>
    <definedName name="uppdateraår_2_20">#N/A</definedName>
    <definedName name="uppdateraår_2_20_50">#N/A</definedName>
    <definedName name="uppdateraår_2_21">#N/A</definedName>
    <definedName name="uppdateraår_2_21_50">#N/A</definedName>
    <definedName name="uppdateraår_2_22">#N/A</definedName>
    <definedName name="uppdateraår_2_22_50">#N/A</definedName>
    <definedName name="uppdateraår_2_23">#N/A</definedName>
    <definedName name="uppdateraår_2_23_50">#N/A</definedName>
    <definedName name="uppdateraår_2_24">#N/A</definedName>
    <definedName name="uppdateraår_2_24_50">#N/A</definedName>
    <definedName name="uppdateraår_2_3">#N/A</definedName>
    <definedName name="uppdateraår_2_3_50">#N/A</definedName>
    <definedName name="uppdateraår_2_39">#N/A</definedName>
    <definedName name="uppdateraår_2_39_50">#N/A</definedName>
    <definedName name="uppdateraår_2_41">#N/A</definedName>
    <definedName name="uppdateraår_2_41_50">#N/A</definedName>
    <definedName name="uppdateraår_2_50">#N/A</definedName>
    <definedName name="uppdateraår1">#N/A</definedName>
    <definedName name="uppdateraår1_1">#N/A</definedName>
    <definedName name="uppdateraår1_11">#N/A</definedName>
    <definedName name="uppdateraår1_11_50">#N/A</definedName>
    <definedName name="uppdateraår1_12">#N/A</definedName>
    <definedName name="uppdateraår1_12_50">#N/A</definedName>
    <definedName name="uppdateraår1_13">#N/A</definedName>
    <definedName name="uppdateraår1_13_50">#N/A</definedName>
    <definedName name="uppdateraår1_14">#N/A</definedName>
    <definedName name="uppdateraår1_14_50">#N/A</definedName>
    <definedName name="uppdateraår1_15">#N/A</definedName>
    <definedName name="uppdateraår1_15_50">#N/A</definedName>
    <definedName name="uppdateraår1_16">#N/A</definedName>
    <definedName name="uppdateraår1_16_50">#N/A</definedName>
    <definedName name="uppdateraår1_18">#N/A</definedName>
    <definedName name="uppdateraår1_18_50">#N/A</definedName>
    <definedName name="uppdateraår1_19">#N/A</definedName>
    <definedName name="uppdateraår1_19_50">#N/A</definedName>
    <definedName name="uppdateraår1_20">#N/A</definedName>
    <definedName name="uppdateraår1_20_50">#N/A</definedName>
    <definedName name="uppdateraår1_21">#N/A</definedName>
    <definedName name="uppdateraår1_21_50">#N/A</definedName>
    <definedName name="uppdateraår1_22">#N/A</definedName>
    <definedName name="uppdateraår1_22_50">#N/A</definedName>
    <definedName name="uppdateraår1_23">#N/A</definedName>
    <definedName name="uppdateraår1_23_50">#N/A</definedName>
    <definedName name="uppdateraår1_24">#N/A</definedName>
    <definedName name="uppdateraår1_24_50">#N/A</definedName>
    <definedName name="uppdateraår1_3">#N/A</definedName>
    <definedName name="uppdateraår1_3_50">#N/A</definedName>
    <definedName name="uppdateraår1_39">#N/A</definedName>
    <definedName name="uppdateraår1_39_50">#N/A</definedName>
    <definedName name="uppdateraår1_41">#N/A</definedName>
    <definedName name="uppdateraår1_41_50">#N/A</definedName>
    <definedName name="uppdateraår1_50">#N/A</definedName>
    <definedName name="uppdateraår2">#N/A</definedName>
    <definedName name="uppdateraår2_1">#N/A</definedName>
    <definedName name="uppdateraår2_11">#N/A</definedName>
    <definedName name="uppdateraår2_11_50">#N/A</definedName>
    <definedName name="uppdateraår2_12">#N/A</definedName>
    <definedName name="uppdateraår2_12_50">#N/A</definedName>
    <definedName name="uppdateraår2_13">#N/A</definedName>
    <definedName name="uppdateraår2_13_50">#N/A</definedName>
    <definedName name="uppdateraår2_14">#N/A</definedName>
    <definedName name="uppdateraår2_14_50">#N/A</definedName>
    <definedName name="uppdateraår2_15">#N/A</definedName>
    <definedName name="uppdateraår2_15_50">#N/A</definedName>
    <definedName name="uppdateraår2_16">#N/A</definedName>
    <definedName name="uppdateraår2_16_50">#N/A</definedName>
    <definedName name="uppdateraår2_18">#N/A</definedName>
    <definedName name="uppdateraår2_18_50">#N/A</definedName>
    <definedName name="uppdateraår2_19">#N/A</definedName>
    <definedName name="uppdateraår2_19_50">#N/A</definedName>
    <definedName name="uppdateraår2_20">#N/A</definedName>
    <definedName name="uppdateraår2_20_50">#N/A</definedName>
    <definedName name="uppdateraår2_21">#N/A</definedName>
    <definedName name="uppdateraår2_21_50">#N/A</definedName>
    <definedName name="uppdateraår2_22">#N/A</definedName>
    <definedName name="uppdateraår2_22_50">#N/A</definedName>
    <definedName name="uppdateraår2_23">#N/A</definedName>
    <definedName name="uppdateraår2_23_50">#N/A</definedName>
    <definedName name="uppdateraår2_24">#N/A</definedName>
    <definedName name="uppdateraår2_24_50">#N/A</definedName>
    <definedName name="uppdateraår2_3">#N/A</definedName>
    <definedName name="uppdateraår2_3_50">#N/A</definedName>
    <definedName name="uppdateraår2_39">#N/A</definedName>
    <definedName name="uppdateraår2_39_50">#N/A</definedName>
    <definedName name="uppdateraår2_41">#N/A</definedName>
    <definedName name="uppdateraår2_41_50">#N/A</definedName>
    <definedName name="uppdateraår2_50">#N/A</definedName>
    <definedName name="uppdateraavd_1">#N/A</definedName>
    <definedName name="uppdateraavd_1_1">#N/A</definedName>
    <definedName name="uppdateraavd_1_11">#N/A</definedName>
    <definedName name="uppdateraavd_1_11_50">#N/A</definedName>
    <definedName name="uppdateraavd_1_12">#N/A</definedName>
    <definedName name="uppdateraavd_1_12_50">#N/A</definedName>
    <definedName name="uppdateraavd_1_13">#N/A</definedName>
    <definedName name="uppdateraavd_1_13_50">#N/A</definedName>
    <definedName name="uppdateraavd_1_14">#N/A</definedName>
    <definedName name="uppdateraavd_1_14_50">#N/A</definedName>
    <definedName name="uppdateraavd_1_15">#N/A</definedName>
    <definedName name="uppdateraavd_1_15_50">#N/A</definedName>
    <definedName name="uppdateraavd_1_16">#N/A</definedName>
    <definedName name="uppdateraavd_1_16_50">#N/A</definedName>
    <definedName name="uppdateraavd_1_18">#N/A</definedName>
    <definedName name="uppdateraavd_1_18_50">#N/A</definedName>
    <definedName name="uppdateraavd_1_19">#N/A</definedName>
    <definedName name="uppdateraavd_1_19_50">#N/A</definedName>
    <definedName name="uppdateraavd_1_20">#N/A</definedName>
    <definedName name="uppdateraavd_1_20_50">#N/A</definedName>
    <definedName name="uppdateraavd_1_21">#N/A</definedName>
    <definedName name="uppdateraavd_1_21_50">#N/A</definedName>
    <definedName name="uppdateraavd_1_22">#N/A</definedName>
    <definedName name="uppdateraavd_1_22_50">#N/A</definedName>
    <definedName name="uppdateraavd_1_23">#N/A</definedName>
    <definedName name="uppdateraavd_1_23_50">#N/A</definedName>
    <definedName name="uppdateraavd_1_24">#N/A</definedName>
    <definedName name="uppdateraavd_1_24_50">#N/A</definedName>
    <definedName name="uppdateraavd_1_3">#N/A</definedName>
    <definedName name="uppdateraavd_1_3_50">#N/A</definedName>
    <definedName name="uppdateraavd_1_39">#N/A</definedName>
    <definedName name="uppdateraavd_1_39_50">#N/A</definedName>
    <definedName name="uppdateraavd_1_41">#N/A</definedName>
    <definedName name="uppdateraavd_1_41_50">#N/A</definedName>
    <definedName name="uppdateraavd_1_50">#N/A</definedName>
    <definedName name="uppdateraavd_2">#N/A</definedName>
    <definedName name="uppdateraavd_2_1">#N/A</definedName>
    <definedName name="uppdateraavd_2_11">#N/A</definedName>
    <definedName name="uppdateraavd_2_11_50">#N/A</definedName>
    <definedName name="uppdateraavd_2_12">#N/A</definedName>
    <definedName name="uppdateraavd_2_12_50">#N/A</definedName>
    <definedName name="uppdateraavd_2_13">#N/A</definedName>
    <definedName name="uppdateraavd_2_13_50">#N/A</definedName>
    <definedName name="uppdateraavd_2_14">#N/A</definedName>
    <definedName name="uppdateraavd_2_14_50">#N/A</definedName>
    <definedName name="uppdateraavd_2_15">#N/A</definedName>
    <definedName name="uppdateraavd_2_15_50">#N/A</definedName>
    <definedName name="uppdateraavd_2_16">#N/A</definedName>
    <definedName name="uppdateraavd_2_16_50">#N/A</definedName>
    <definedName name="uppdateraavd_2_18">#N/A</definedName>
    <definedName name="uppdateraavd_2_18_50">#N/A</definedName>
    <definedName name="uppdateraavd_2_19">#N/A</definedName>
    <definedName name="uppdateraavd_2_19_50">#N/A</definedName>
    <definedName name="uppdateraavd_2_20">#N/A</definedName>
    <definedName name="uppdateraavd_2_20_50">#N/A</definedName>
    <definedName name="uppdateraavd_2_21">#N/A</definedName>
    <definedName name="uppdateraavd_2_21_50">#N/A</definedName>
    <definedName name="uppdateraavd_2_22">#N/A</definedName>
    <definedName name="uppdateraavd_2_22_50">#N/A</definedName>
    <definedName name="uppdateraavd_2_23">#N/A</definedName>
    <definedName name="uppdateraavd_2_23_50">#N/A</definedName>
    <definedName name="uppdateraavd_2_24">#N/A</definedName>
    <definedName name="uppdateraavd_2_24_50">#N/A</definedName>
    <definedName name="uppdateraavd_2_3">#N/A</definedName>
    <definedName name="uppdateraavd_2_3_50">#N/A</definedName>
    <definedName name="uppdateraavd_2_39">#N/A</definedName>
    <definedName name="uppdateraavd_2_39_50">#N/A</definedName>
    <definedName name="uppdateraavd_2_41">#N/A</definedName>
    <definedName name="uppdateraavd_2_41_50">#N/A</definedName>
    <definedName name="uppdateraavd_2_50">#N/A</definedName>
    <definedName name="uppdateraavt_1">#N/A</definedName>
    <definedName name="uppdateraavt_1_1">#N/A</definedName>
    <definedName name="uppdateraavt_1_11">#N/A</definedName>
    <definedName name="uppdateraavt_1_11_50">#N/A</definedName>
    <definedName name="uppdateraavt_1_12">#N/A</definedName>
    <definedName name="uppdateraavt_1_12_50">#N/A</definedName>
    <definedName name="uppdateraavt_1_13">#N/A</definedName>
    <definedName name="uppdateraavt_1_13_50">#N/A</definedName>
    <definedName name="uppdateraavt_1_14">#N/A</definedName>
    <definedName name="uppdateraavt_1_14_50">#N/A</definedName>
    <definedName name="uppdateraavt_1_15">#N/A</definedName>
    <definedName name="uppdateraavt_1_15_50">#N/A</definedName>
    <definedName name="uppdateraavt_1_16">#N/A</definedName>
    <definedName name="uppdateraavt_1_16_50">#N/A</definedName>
    <definedName name="uppdateraavt_1_18">#N/A</definedName>
    <definedName name="uppdateraavt_1_18_50">#N/A</definedName>
    <definedName name="uppdateraavt_1_19">#N/A</definedName>
    <definedName name="uppdateraavt_1_19_50">#N/A</definedName>
    <definedName name="uppdateraavt_1_20">#N/A</definedName>
    <definedName name="uppdateraavt_1_20_50">#N/A</definedName>
    <definedName name="uppdateraavt_1_21">#N/A</definedName>
    <definedName name="uppdateraavt_1_21_50">#N/A</definedName>
    <definedName name="uppdateraavt_1_22">#N/A</definedName>
    <definedName name="uppdateraavt_1_22_50">#N/A</definedName>
    <definedName name="uppdateraavt_1_23">#N/A</definedName>
    <definedName name="uppdateraavt_1_23_50">#N/A</definedName>
    <definedName name="uppdateraavt_1_24">#N/A</definedName>
    <definedName name="uppdateraavt_1_24_50">#N/A</definedName>
    <definedName name="uppdateraavt_1_3">#N/A</definedName>
    <definedName name="uppdateraavt_1_3_50">#N/A</definedName>
    <definedName name="uppdateraavt_1_39">#N/A</definedName>
    <definedName name="uppdateraavt_1_39_50">#N/A</definedName>
    <definedName name="uppdateraavt_1_41">#N/A</definedName>
    <definedName name="uppdateraavt_1_41_50">#N/A</definedName>
    <definedName name="uppdateraavt_1_50">#N/A</definedName>
    <definedName name="uppdateraavt_2">#N/A</definedName>
    <definedName name="uppdateraavt_2_1">#N/A</definedName>
    <definedName name="uppdateraavt_2_11">#N/A</definedName>
    <definedName name="uppdateraavt_2_11_50">#N/A</definedName>
    <definedName name="uppdateraavt_2_12">#N/A</definedName>
    <definedName name="uppdateraavt_2_12_50">#N/A</definedName>
    <definedName name="uppdateraavt_2_13">#N/A</definedName>
    <definedName name="uppdateraavt_2_13_50">#N/A</definedName>
    <definedName name="uppdateraavt_2_14">#N/A</definedName>
    <definedName name="uppdateraavt_2_14_50">#N/A</definedName>
    <definedName name="uppdateraavt_2_15">#N/A</definedName>
    <definedName name="uppdateraavt_2_15_50">#N/A</definedName>
    <definedName name="uppdateraavt_2_16">#N/A</definedName>
    <definedName name="uppdateraavt_2_16_50">#N/A</definedName>
    <definedName name="uppdateraavt_2_18">#N/A</definedName>
    <definedName name="uppdateraavt_2_18_50">#N/A</definedName>
    <definedName name="uppdateraavt_2_19">#N/A</definedName>
    <definedName name="uppdateraavt_2_19_50">#N/A</definedName>
    <definedName name="uppdateraavt_2_20">#N/A</definedName>
    <definedName name="uppdateraavt_2_20_50">#N/A</definedName>
    <definedName name="uppdateraavt_2_21">#N/A</definedName>
    <definedName name="uppdateraavt_2_21_50">#N/A</definedName>
    <definedName name="uppdateraavt_2_22">#N/A</definedName>
    <definedName name="uppdateraavt_2_22_50">#N/A</definedName>
    <definedName name="uppdateraavt_2_23">#N/A</definedName>
    <definedName name="uppdateraavt_2_23_50">#N/A</definedName>
    <definedName name="uppdateraavt_2_24">#N/A</definedName>
    <definedName name="uppdateraavt_2_24_50">#N/A</definedName>
    <definedName name="uppdateraavt_2_3">#N/A</definedName>
    <definedName name="uppdateraavt_2_3_50">#N/A</definedName>
    <definedName name="uppdateraavt_2_39">#N/A</definedName>
    <definedName name="uppdateraavt_2_39_50">#N/A</definedName>
    <definedName name="uppdateraavt_2_41">#N/A</definedName>
    <definedName name="uppdateraavt_2_41_50">#N/A</definedName>
    <definedName name="uppdateraavt_2_50">#N/A</definedName>
    <definedName name="uppdateraavv_1">#N/A</definedName>
    <definedName name="uppdateraavv_1_1">#N/A</definedName>
    <definedName name="uppdateraavv_1_11">#N/A</definedName>
    <definedName name="uppdateraavv_1_11_50">#N/A</definedName>
    <definedName name="uppdateraavv_1_12">#N/A</definedName>
    <definedName name="uppdateraavv_1_12_50">#N/A</definedName>
    <definedName name="uppdateraavv_1_13">#N/A</definedName>
    <definedName name="uppdateraavv_1_13_50">#N/A</definedName>
    <definedName name="uppdateraavv_1_14">#N/A</definedName>
    <definedName name="uppdateraavv_1_14_50">#N/A</definedName>
    <definedName name="uppdateraavv_1_15">#N/A</definedName>
    <definedName name="uppdateraavv_1_15_50">#N/A</definedName>
    <definedName name="uppdateraavv_1_16">#N/A</definedName>
    <definedName name="uppdateraavv_1_16_50">#N/A</definedName>
    <definedName name="uppdateraavv_1_18">#N/A</definedName>
    <definedName name="uppdateraavv_1_18_50">#N/A</definedName>
    <definedName name="uppdateraavv_1_19">#N/A</definedName>
    <definedName name="uppdateraavv_1_19_50">#N/A</definedName>
    <definedName name="uppdateraavv_1_20">#N/A</definedName>
    <definedName name="uppdateraavv_1_20_50">#N/A</definedName>
    <definedName name="uppdateraavv_1_21">#N/A</definedName>
    <definedName name="uppdateraavv_1_21_50">#N/A</definedName>
    <definedName name="uppdateraavv_1_22">#N/A</definedName>
    <definedName name="uppdateraavv_1_22_50">#N/A</definedName>
    <definedName name="uppdateraavv_1_23">#N/A</definedName>
    <definedName name="uppdateraavv_1_23_50">#N/A</definedName>
    <definedName name="uppdateraavv_1_24">#N/A</definedName>
    <definedName name="uppdateraavv_1_24_50">#N/A</definedName>
    <definedName name="uppdateraavv_1_3">#N/A</definedName>
    <definedName name="uppdateraavv_1_3_50">#N/A</definedName>
    <definedName name="uppdateraavv_1_39">#N/A</definedName>
    <definedName name="uppdateraavv_1_39_50">#N/A</definedName>
    <definedName name="uppdateraavv_1_41">#N/A</definedName>
    <definedName name="uppdateraavv_1_41_50">#N/A</definedName>
    <definedName name="uppdateraavv_1_50">#N/A</definedName>
    <definedName name="uppdateraavv_2">#N/A</definedName>
    <definedName name="uppdateraavv_2_1">#N/A</definedName>
    <definedName name="uppdateraavv_2_11">#N/A</definedName>
    <definedName name="uppdateraavv_2_11_50">#N/A</definedName>
    <definedName name="uppdateraavv_2_12">#N/A</definedName>
    <definedName name="uppdateraavv_2_12_50">#N/A</definedName>
    <definedName name="uppdateraavv_2_13">#N/A</definedName>
    <definedName name="uppdateraavv_2_13_50">#N/A</definedName>
    <definedName name="uppdateraavv_2_14">#N/A</definedName>
    <definedName name="uppdateraavv_2_14_50">#N/A</definedName>
    <definedName name="uppdateraavv_2_15">#N/A</definedName>
    <definedName name="uppdateraavv_2_15_50">#N/A</definedName>
    <definedName name="uppdateraavv_2_16">#N/A</definedName>
    <definedName name="uppdateraavv_2_16_50">#N/A</definedName>
    <definedName name="uppdateraavv_2_18">#N/A</definedName>
    <definedName name="uppdateraavv_2_18_50">#N/A</definedName>
    <definedName name="uppdateraavv_2_19">#N/A</definedName>
    <definedName name="uppdateraavv_2_19_50">#N/A</definedName>
    <definedName name="uppdateraavv_2_20">#N/A</definedName>
    <definedName name="uppdateraavv_2_20_50">#N/A</definedName>
    <definedName name="uppdateraavv_2_21">#N/A</definedName>
    <definedName name="uppdateraavv_2_21_50">#N/A</definedName>
    <definedName name="uppdateraavv_2_22">#N/A</definedName>
    <definedName name="uppdateraavv_2_22_50">#N/A</definedName>
    <definedName name="uppdateraavv_2_23">#N/A</definedName>
    <definedName name="uppdateraavv_2_23_50">#N/A</definedName>
    <definedName name="uppdateraavv_2_24">#N/A</definedName>
    <definedName name="uppdateraavv_2_24_50">#N/A</definedName>
    <definedName name="uppdateraavv_2_3">#N/A</definedName>
    <definedName name="uppdateraavv_2_3_50">#N/A</definedName>
    <definedName name="uppdateraavv_2_39">#N/A</definedName>
    <definedName name="uppdateraavv_2_39_50">#N/A</definedName>
    <definedName name="uppdateraavv_2_41">#N/A</definedName>
    <definedName name="uppdateraavv_2_41_50">#N/A</definedName>
    <definedName name="uppdateraavv_2_50">#N/A</definedName>
    <definedName name="uppdateradatum_1">#N/A</definedName>
    <definedName name="uppdateradatum_1_1">#N/A</definedName>
    <definedName name="uppdateradatum_1_11">#N/A</definedName>
    <definedName name="uppdateradatum_1_11_50">#N/A</definedName>
    <definedName name="uppdateradatum_1_12">#N/A</definedName>
    <definedName name="uppdateradatum_1_12_50">#N/A</definedName>
    <definedName name="uppdateradatum_1_13">#N/A</definedName>
    <definedName name="uppdateradatum_1_13_50">#N/A</definedName>
    <definedName name="uppdateradatum_1_14">#N/A</definedName>
    <definedName name="uppdateradatum_1_14_50">#N/A</definedName>
    <definedName name="uppdateradatum_1_15">#N/A</definedName>
    <definedName name="uppdateradatum_1_15_50">#N/A</definedName>
    <definedName name="uppdateradatum_1_16">#N/A</definedName>
    <definedName name="uppdateradatum_1_16_50">#N/A</definedName>
    <definedName name="uppdateradatum_1_18">#N/A</definedName>
    <definedName name="uppdateradatum_1_18_50">#N/A</definedName>
    <definedName name="uppdateradatum_1_19">#N/A</definedName>
    <definedName name="uppdateradatum_1_19_50">#N/A</definedName>
    <definedName name="uppdateradatum_1_20">#N/A</definedName>
    <definedName name="uppdateradatum_1_20_50">#N/A</definedName>
    <definedName name="uppdateradatum_1_21">#N/A</definedName>
    <definedName name="uppdateradatum_1_21_50">#N/A</definedName>
    <definedName name="uppdateradatum_1_22">#N/A</definedName>
    <definedName name="uppdateradatum_1_22_50">#N/A</definedName>
    <definedName name="uppdateradatum_1_23">#N/A</definedName>
    <definedName name="uppdateradatum_1_23_50">#N/A</definedName>
    <definedName name="uppdateradatum_1_24">#N/A</definedName>
    <definedName name="uppdateradatum_1_24_50">#N/A</definedName>
    <definedName name="uppdateradatum_1_3">#N/A</definedName>
    <definedName name="uppdateradatum_1_3_50">#N/A</definedName>
    <definedName name="uppdateradatum_1_39">#N/A</definedName>
    <definedName name="uppdateradatum_1_39_50">#N/A</definedName>
    <definedName name="uppdateradatum_1_41">#N/A</definedName>
    <definedName name="uppdateradatum_1_41_50">#N/A</definedName>
    <definedName name="uppdateradatum_1_50">#N/A</definedName>
    <definedName name="uppdateradatum1">#N/A</definedName>
    <definedName name="uppdateradatum1_1">#N/A</definedName>
    <definedName name="uppdateradatum1_11">#N/A</definedName>
    <definedName name="uppdateradatum1_11_50">#N/A</definedName>
    <definedName name="uppdateradatum1_12">#N/A</definedName>
    <definedName name="uppdateradatum1_12_50">#N/A</definedName>
    <definedName name="uppdateradatum1_13">#N/A</definedName>
    <definedName name="uppdateradatum1_13_50">#N/A</definedName>
    <definedName name="uppdateradatum1_14">#N/A</definedName>
    <definedName name="uppdateradatum1_14_50">#N/A</definedName>
    <definedName name="uppdateradatum1_15">#N/A</definedName>
    <definedName name="uppdateradatum1_15_50">#N/A</definedName>
    <definedName name="uppdateradatum1_16">#N/A</definedName>
    <definedName name="uppdateradatum1_16_50">#N/A</definedName>
    <definedName name="uppdateradatum1_18">#N/A</definedName>
    <definedName name="uppdateradatum1_18_50">#N/A</definedName>
    <definedName name="uppdateradatum1_19">#N/A</definedName>
    <definedName name="uppdateradatum1_19_50">#N/A</definedName>
    <definedName name="uppdateradatum1_20">#N/A</definedName>
    <definedName name="uppdateradatum1_20_50">#N/A</definedName>
    <definedName name="uppdateradatum1_21">#N/A</definedName>
    <definedName name="uppdateradatum1_21_50">#N/A</definedName>
    <definedName name="uppdateradatum1_22">#N/A</definedName>
    <definedName name="uppdateradatum1_22_50">#N/A</definedName>
    <definedName name="uppdateradatum1_23">#N/A</definedName>
    <definedName name="uppdateradatum1_23_50">#N/A</definedName>
    <definedName name="uppdateradatum1_24">#N/A</definedName>
    <definedName name="uppdateradatum1_24_50">#N/A</definedName>
    <definedName name="uppdateradatum1_3">#N/A</definedName>
    <definedName name="uppdateradatum1_3_50">#N/A</definedName>
    <definedName name="uppdateradatum1_39">#N/A</definedName>
    <definedName name="uppdateradatum1_39_50">#N/A</definedName>
    <definedName name="uppdateradatum1_41">#N/A</definedName>
    <definedName name="uppdateradatum1_41_50">#N/A</definedName>
    <definedName name="uppdateradatum1_50">#N/A</definedName>
    <definedName name="uppdateradatum2">#N/A</definedName>
    <definedName name="uppdateradatum2_1">#N/A</definedName>
    <definedName name="uppdateradatum2_11">#N/A</definedName>
    <definedName name="uppdateradatum2_11_50">#N/A</definedName>
    <definedName name="uppdateradatum2_12">#N/A</definedName>
    <definedName name="uppdateradatum2_12_50">#N/A</definedName>
    <definedName name="uppdateradatum2_13">#N/A</definedName>
    <definedName name="uppdateradatum2_13_50">#N/A</definedName>
    <definedName name="uppdateradatum2_14">#N/A</definedName>
    <definedName name="uppdateradatum2_14_50">#N/A</definedName>
    <definedName name="uppdateradatum2_15">#N/A</definedName>
    <definedName name="uppdateradatum2_15_50">#N/A</definedName>
    <definedName name="uppdateradatum2_16">#N/A</definedName>
    <definedName name="uppdateradatum2_16_50">#N/A</definedName>
    <definedName name="uppdateradatum2_18">#N/A</definedName>
    <definedName name="uppdateradatum2_18_50">#N/A</definedName>
    <definedName name="uppdateradatum2_19">#N/A</definedName>
    <definedName name="uppdateradatum2_19_50">#N/A</definedName>
    <definedName name="uppdateradatum2_20">#N/A</definedName>
    <definedName name="uppdateradatum2_20_50">#N/A</definedName>
    <definedName name="uppdateradatum2_21">#N/A</definedName>
    <definedName name="uppdateradatum2_21_50">#N/A</definedName>
    <definedName name="uppdateradatum2_22">#N/A</definedName>
    <definedName name="uppdateradatum2_22_50">#N/A</definedName>
    <definedName name="uppdateradatum2_23">#N/A</definedName>
    <definedName name="uppdateradatum2_23_50">#N/A</definedName>
    <definedName name="uppdateradatum2_24">#N/A</definedName>
    <definedName name="uppdateradatum2_24_50">#N/A</definedName>
    <definedName name="uppdateradatum2_3">#N/A</definedName>
    <definedName name="uppdateradatum2_3_50">#N/A</definedName>
    <definedName name="uppdateradatum2_39">#N/A</definedName>
    <definedName name="uppdateradatum2_39_50">#N/A</definedName>
    <definedName name="uppdateradatum2_41">#N/A</definedName>
    <definedName name="uppdateradatum2_41_50">#N/A</definedName>
    <definedName name="uppdateradatum2_50">#N/A</definedName>
    <definedName name="uppdateratid_1">#N/A</definedName>
    <definedName name="uppdateratid_1_1">#N/A</definedName>
    <definedName name="uppdateratid_1_11">#N/A</definedName>
    <definedName name="uppdateratid_1_11_50">#N/A</definedName>
    <definedName name="uppdateratid_1_12">#N/A</definedName>
    <definedName name="uppdateratid_1_12_50">#N/A</definedName>
    <definedName name="uppdateratid_1_13">#N/A</definedName>
    <definedName name="uppdateratid_1_13_50">#N/A</definedName>
    <definedName name="uppdateratid_1_14">#N/A</definedName>
    <definedName name="uppdateratid_1_14_50">#N/A</definedName>
    <definedName name="uppdateratid_1_15">#N/A</definedName>
    <definedName name="uppdateratid_1_15_50">#N/A</definedName>
    <definedName name="uppdateratid_1_16">#N/A</definedName>
    <definedName name="uppdateratid_1_16_50">#N/A</definedName>
    <definedName name="uppdateratid_1_18">#N/A</definedName>
    <definedName name="uppdateratid_1_18_50">#N/A</definedName>
    <definedName name="uppdateratid_1_19">#N/A</definedName>
    <definedName name="uppdateratid_1_19_50">#N/A</definedName>
    <definedName name="uppdateratid_1_20">#N/A</definedName>
    <definedName name="uppdateratid_1_20_50">#N/A</definedName>
    <definedName name="uppdateratid_1_21">#N/A</definedName>
    <definedName name="uppdateratid_1_21_50">#N/A</definedName>
    <definedName name="uppdateratid_1_22">#N/A</definedName>
    <definedName name="uppdateratid_1_22_50">#N/A</definedName>
    <definedName name="uppdateratid_1_23">#N/A</definedName>
    <definedName name="uppdateratid_1_23_50">#N/A</definedName>
    <definedName name="uppdateratid_1_24">#N/A</definedName>
    <definedName name="uppdateratid_1_24_50">#N/A</definedName>
    <definedName name="uppdateratid_1_3">#N/A</definedName>
    <definedName name="uppdateratid_1_3_50">#N/A</definedName>
    <definedName name="uppdateratid_1_39">#N/A</definedName>
    <definedName name="uppdateratid_1_39_50">#N/A</definedName>
    <definedName name="uppdateratid_1_41">#N/A</definedName>
    <definedName name="uppdateratid_1_41_50">#N/A</definedName>
    <definedName name="uppdateratid_1_50">#N/A</definedName>
    <definedName name="uppdateratid_2">#N/A</definedName>
    <definedName name="uppdateratid_2_1">#N/A</definedName>
    <definedName name="uppdateratid_2_11">#N/A</definedName>
    <definedName name="uppdateratid_2_11_50">#N/A</definedName>
    <definedName name="uppdateratid_2_12">#N/A</definedName>
    <definedName name="uppdateratid_2_12_50">#N/A</definedName>
    <definedName name="uppdateratid_2_13">#N/A</definedName>
    <definedName name="uppdateratid_2_13_50">#N/A</definedName>
    <definedName name="uppdateratid_2_14">#N/A</definedName>
    <definedName name="uppdateratid_2_14_50">#N/A</definedName>
    <definedName name="uppdateratid_2_15">#N/A</definedName>
    <definedName name="uppdateratid_2_15_50">#N/A</definedName>
    <definedName name="uppdateratid_2_16">#N/A</definedName>
    <definedName name="uppdateratid_2_16_50">#N/A</definedName>
    <definedName name="uppdateratid_2_18">#N/A</definedName>
    <definedName name="uppdateratid_2_18_50">#N/A</definedName>
    <definedName name="uppdateratid_2_19">#N/A</definedName>
    <definedName name="uppdateratid_2_19_50">#N/A</definedName>
    <definedName name="uppdateratid_2_20">#N/A</definedName>
    <definedName name="uppdateratid_2_20_50">#N/A</definedName>
    <definedName name="uppdateratid_2_21">#N/A</definedName>
    <definedName name="uppdateratid_2_21_50">#N/A</definedName>
    <definedName name="uppdateratid_2_22">#N/A</definedName>
    <definedName name="uppdateratid_2_22_50">#N/A</definedName>
    <definedName name="uppdateratid_2_23">#N/A</definedName>
    <definedName name="uppdateratid_2_23_50">#N/A</definedName>
    <definedName name="uppdateratid_2_24">#N/A</definedName>
    <definedName name="uppdateratid_2_24_50">#N/A</definedName>
    <definedName name="uppdateratid_2_3">#N/A</definedName>
    <definedName name="uppdateratid_2_3_50">#N/A</definedName>
    <definedName name="uppdateratid_2_39">#N/A</definedName>
    <definedName name="uppdateratid_2_39_50">#N/A</definedName>
    <definedName name="uppdateratid_2_41">#N/A</definedName>
    <definedName name="uppdateratid_2_41_50">#N/A</definedName>
    <definedName name="uppdateratid_2_50">#N/A</definedName>
    <definedName name="uppdateratid1">#N/A</definedName>
    <definedName name="uppdateratid1_1">#N/A</definedName>
    <definedName name="uppdateratid1_11">#N/A</definedName>
    <definedName name="uppdateratid1_11_50">#N/A</definedName>
    <definedName name="uppdateratid1_12">#N/A</definedName>
    <definedName name="uppdateratid1_12_50">#N/A</definedName>
    <definedName name="uppdateratid1_13">#N/A</definedName>
    <definedName name="uppdateratid1_13_50">#N/A</definedName>
    <definedName name="uppdateratid1_14">#N/A</definedName>
    <definedName name="uppdateratid1_14_50">#N/A</definedName>
    <definedName name="uppdateratid1_15">#N/A</definedName>
    <definedName name="uppdateratid1_15_50">#N/A</definedName>
    <definedName name="uppdateratid1_16">#N/A</definedName>
    <definedName name="uppdateratid1_16_50">#N/A</definedName>
    <definedName name="uppdateratid1_18">#N/A</definedName>
    <definedName name="uppdateratid1_18_50">#N/A</definedName>
    <definedName name="uppdateratid1_19">#N/A</definedName>
    <definedName name="uppdateratid1_19_50">#N/A</definedName>
    <definedName name="uppdateratid1_20">#N/A</definedName>
    <definedName name="uppdateratid1_20_50">#N/A</definedName>
    <definedName name="uppdateratid1_21">#N/A</definedName>
    <definedName name="uppdateratid1_21_50">#N/A</definedName>
    <definedName name="uppdateratid1_22">#N/A</definedName>
    <definedName name="uppdateratid1_22_50">#N/A</definedName>
    <definedName name="uppdateratid1_23">#N/A</definedName>
    <definedName name="uppdateratid1_23_50">#N/A</definedName>
    <definedName name="uppdateratid1_24">#N/A</definedName>
    <definedName name="uppdateratid1_24_50">#N/A</definedName>
    <definedName name="uppdateratid1_3">#N/A</definedName>
    <definedName name="uppdateratid1_3_50">#N/A</definedName>
    <definedName name="uppdateratid1_39">#N/A</definedName>
    <definedName name="uppdateratid1_39_50">#N/A</definedName>
    <definedName name="uppdateratid1_41">#N/A</definedName>
    <definedName name="uppdateratid1_41_50">#N/A</definedName>
    <definedName name="uppdateratid1_50">#N/A</definedName>
    <definedName name="uppdateratid2">#N/A</definedName>
    <definedName name="uppdateratid2_1">#N/A</definedName>
    <definedName name="uppdateratid2_11">#N/A</definedName>
    <definedName name="uppdateratid2_11_50">#N/A</definedName>
    <definedName name="uppdateratid2_12">#N/A</definedName>
    <definedName name="uppdateratid2_12_50">#N/A</definedName>
    <definedName name="uppdateratid2_13">#N/A</definedName>
    <definedName name="uppdateratid2_13_50">#N/A</definedName>
    <definedName name="uppdateratid2_14">#N/A</definedName>
    <definedName name="uppdateratid2_14_50">#N/A</definedName>
    <definedName name="uppdateratid2_15">#N/A</definedName>
    <definedName name="uppdateratid2_15_50">#N/A</definedName>
    <definedName name="uppdateratid2_16">#N/A</definedName>
    <definedName name="uppdateratid2_16_50">#N/A</definedName>
    <definedName name="uppdateratid2_18">#N/A</definedName>
    <definedName name="uppdateratid2_18_50">#N/A</definedName>
    <definedName name="uppdateratid2_19">#N/A</definedName>
    <definedName name="uppdateratid2_19_50">#N/A</definedName>
    <definedName name="uppdateratid2_20">#N/A</definedName>
    <definedName name="uppdateratid2_20_50">#N/A</definedName>
    <definedName name="uppdateratid2_21">#N/A</definedName>
    <definedName name="uppdateratid2_21_50">#N/A</definedName>
    <definedName name="uppdateratid2_22">#N/A</definedName>
    <definedName name="uppdateratid2_22_50">#N/A</definedName>
    <definedName name="uppdateratid2_23">#N/A</definedName>
    <definedName name="uppdateratid2_23_50">#N/A</definedName>
    <definedName name="uppdateratid2_24">#N/A</definedName>
    <definedName name="uppdateratid2_24_50">#N/A</definedName>
    <definedName name="uppdateratid2_3">#N/A</definedName>
    <definedName name="uppdateratid2_3_50">#N/A</definedName>
    <definedName name="uppdateratid2_39">#N/A</definedName>
    <definedName name="uppdateratid2_39_50">#N/A</definedName>
    <definedName name="uppdateratid2_41">#N/A</definedName>
    <definedName name="uppdateratid2_41_50">#N/A</definedName>
    <definedName name="uppdateratid2_50">#N/A</definedName>
    <definedName name="uppdateravd1">#N/A</definedName>
    <definedName name="uppdateravd1_1">#N/A</definedName>
    <definedName name="uppdateravd1_11">#N/A</definedName>
    <definedName name="uppdateravd1_11_50">#N/A</definedName>
    <definedName name="uppdateravd1_12">#N/A</definedName>
    <definedName name="uppdateravd1_12_50">#N/A</definedName>
    <definedName name="uppdateravd1_13">#N/A</definedName>
    <definedName name="uppdateravd1_13_50">#N/A</definedName>
    <definedName name="uppdateravd1_14">#N/A</definedName>
    <definedName name="uppdateravd1_14_50">#N/A</definedName>
    <definedName name="uppdateravd1_15">#N/A</definedName>
    <definedName name="uppdateravd1_15_50">#N/A</definedName>
    <definedName name="uppdateravd1_16">#N/A</definedName>
    <definedName name="uppdateravd1_16_50">#N/A</definedName>
    <definedName name="uppdateravd1_18">#N/A</definedName>
    <definedName name="uppdateravd1_18_50">#N/A</definedName>
    <definedName name="uppdateravd1_19">#N/A</definedName>
    <definedName name="uppdateravd1_19_50">#N/A</definedName>
    <definedName name="uppdateravd1_20">#N/A</definedName>
    <definedName name="uppdateravd1_20_50">#N/A</definedName>
    <definedName name="uppdateravd1_21">#N/A</definedName>
    <definedName name="uppdateravd1_21_50">#N/A</definedName>
    <definedName name="uppdateravd1_22">#N/A</definedName>
    <definedName name="uppdateravd1_22_50">#N/A</definedName>
    <definedName name="uppdateravd1_23">#N/A</definedName>
    <definedName name="uppdateravd1_23_50">#N/A</definedName>
    <definedName name="uppdateravd1_24">#N/A</definedName>
    <definedName name="uppdateravd1_24_50">#N/A</definedName>
    <definedName name="uppdateravd1_3">#N/A</definedName>
    <definedName name="uppdateravd1_3_50">#N/A</definedName>
    <definedName name="uppdateravd1_39">#N/A</definedName>
    <definedName name="uppdateravd1_39_50">#N/A</definedName>
    <definedName name="uppdateravd1_41">#N/A</definedName>
    <definedName name="uppdateravd1_41_50">#N/A</definedName>
    <definedName name="uppdateravd1_50">#N/A</definedName>
    <definedName name="uppdateravd2">#N/A</definedName>
    <definedName name="uppdateravd2_1">#N/A</definedName>
    <definedName name="uppdateravd2_11">#N/A</definedName>
    <definedName name="uppdateravd2_11_50">#N/A</definedName>
    <definedName name="uppdateravd2_12">#N/A</definedName>
    <definedName name="uppdateravd2_12_50">#N/A</definedName>
    <definedName name="uppdateravd2_13">#N/A</definedName>
    <definedName name="uppdateravd2_13_50">#N/A</definedName>
    <definedName name="uppdateravd2_14">#N/A</definedName>
    <definedName name="uppdateravd2_14_50">#N/A</definedName>
    <definedName name="uppdateravd2_15">#N/A</definedName>
    <definedName name="uppdateravd2_15_50">#N/A</definedName>
    <definedName name="uppdateravd2_16">#N/A</definedName>
    <definedName name="uppdateravd2_16_50">#N/A</definedName>
    <definedName name="uppdateravd2_18">#N/A</definedName>
    <definedName name="uppdateravd2_18_50">#N/A</definedName>
    <definedName name="uppdateravd2_19">#N/A</definedName>
    <definedName name="uppdateravd2_19_50">#N/A</definedName>
    <definedName name="uppdateravd2_20">#N/A</definedName>
    <definedName name="uppdateravd2_20_50">#N/A</definedName>
    <definedName name="uppdateravd2_21">#N/A</definedName>
    <definedName name="uppdateravd2_21_50">#N/A</definedName>
    <definedName name="uppdateravd2_22">#N/A</definedName>
    <definedName name="uppdateravd2_22_50">#N/A</definedName>
    <definedName name="uppdateravd2_23">#N/A</definedName>
    <definedName name="uppdateravd2_23_50">#N/A</definedName>
    <definedName name="uppdateravd2_24">#N/A</definedName>
    <definedName name="uppdateravd2_24_50">#N/A</definedName>
    <definedName name="uppdateravd2_3">#N/A</definedName>
    <definedName name="uppdateravd2_3_50">#N/A</definedName>
    <definedName name="uppdateravd2_39">#N/A</definedName>
    <definedName name="uppdateravd2_39_50">#N/A</definedName>
    <definedName name="uppdateravd2_41">#N/A</definedName>
    <definedName name="uppdateravd2_41_50">#N/A</definedName>
    <definedName name="uppdateravd2_50">#N/A</definedName>
    <definedName name="uppdateravecka_1">#N/A</definedName>
    <definedName name="uppdateravecka_1_1">#N/A</definedName>
    <definedName name="uppdateravecka_1_11">#N/A</definedName>
    <definedName name="uppdateravecka_1_11_50">#N/A</definedName>
    <definedName name="uppdateravecka_1_12">#N/A</definedName>
    <definedName name="uppdateravecka_1_12_50">#N/A</definedName>
    <definedName name="uppdateravecka_1_13">#N/A</definedName>
    <definedName name="uppdateravecka_1_13_50">#N/A</definedName>
    <definedName name="uppdateravecka_1_14">#N/A</definedName>
    <definedName name="uppdateravecka_1_14_50">#N/A</definedName>
    <definedName name="uppdateravecka_1_15">#N/A</definedName>
    <definedName name="uppdateravecka_1_15_50">#N/A</definedName>
    <definedName name="uppdateravecka_1_16">#N/A</definedName>
    <definedName name="uppdateravecka_1_16_50">#N/A</definedName>
    <definedName name="uppdateravecka_1_18">#N/A</definedName>
    <definedName name="uppdateravecka_1_18_50">#N/A</definedName>
    <definedName name="uppdateravecka_1_19">#N/A</definedName>
    <definedName name="uppdateravecka_1_19_50">#N/A</definedName>
    <definedName name="uppdateravecka_1_20">#N/A</definedName>
    <definedName name="uppdateravecka_1_20_50">#N/A</definedName>
    <definedName name="uppdateravecka_1_21">#N/A</definedName>
    <definedName name="uppdateravecka_1_21_50">#N/A</definedName>
    <definedName name="uppdateravecka_1_22">#N/A</definedName>
    <definedName name="uppdateravecka_1_22_50">#N/A</definedName>
    <definedName name="uppdateravecka_1_23">#N/A</definedName>
    <definedName name="uppdateravecka_1_23_50">#N/A</definedName>
    <definedName name="uppdateravecka_1_24">#N/A</definedName>
    <definedName name="uppdateravecka_1_24_50">#N/A</definedName>
    <definedName name="uppdateravecka_1_3">#N/A</definedName>
    <definedName name="uppdateravecka_1_3_50">#N/A</definedName>
    <definedName name="uppdateravecka_1_39">#N/A</definedName>
    <definedName name="uppdateravecka_1_39_50">#N/A</definedName>
    <definedName name="uppdateravecka_1_41">#N/A</definedName>
    <definedName name="uppdateravecka_1_41_50">#N/A</definedName>
    <definedName name="uppdateravecka_1_50">#N/A</definedName>
    <definedName name="uppdateravecka_2">#N/A</definedName>
    <definedName name="uppdateravecka_2_1">#N/A</definedName>
    <definedName name="uppdateravecka_2_11">#N/A</definedName>
    <definedName name="uppdateravecka_2_11_50">#N/A</definedName>
    <definedName name="uppdateravecka_2_12">#N/A</definedName>
    <definedName name="uppdateravecka_2_12_50">#N/A</definedName>
    <definedName name="uppdateravecka_2_13">#N/A</definedName>
    <definedName name="uppdateravecka_2_13_50">#N/A</definedName>
    <definedName name="uppdateravecka_2_14">#N/A</definedName>
    <definedName name="uppdateravecka_2_14_50">#N/A</definedName>
    <definedName name="uppdateravecka_2_15">#N/A</definedName>
    <definedName name="uppdateravecka_2_15_50">#N/A</definedName>
    <definedName name="uppdateravecka_2_16">#N/A</definedName>
    <definedName name="uppdateravecka_2_16_50">#N/A</definedName>
    <definedName name="uppdateravecka_2_18">#N/A</definedName>
    <definedName name="uppdateravecka_2_18_50">#N/A</definedName>
    <definedName name="uppdateravecka_2_19">#N/A</definedName>
    <definedName name="uppdateravecka_2_19_50">#N/A</definedName>
    <definedName name="uppdateravecka_2_20">#N/A</definedName>
    <definedName name="uppdateravecka_2_20_50">#N/A</definedName>
    <definedName name="uppdateravecka_2_21">#N/A</definedName>
    <definedName name="uppdateravecka_2_21_50">#N/A</definedName>
    <definedName name="uppdateravecka_2_22">#N/A</definedName>
    <definedName name="uppdateravecka_2_22_50">#N/A</definedName>
    <definedName name="uppdateravecka_2_23">#N/A</definedName>
    <definedName name="uppdateravecka_2_23_50">#N/A</definedName>
    <definedName name="uppdateravecka_2_24">#N/A</definedName>
    <definedName name="uppdateravecka_2_24_50">#N/A</definedName>
    <definedName name="uppdateravecka_2_3">#N/A</definedName>
    <definedName name="uppdateravecka_2_3_50">#N/A</definedName>
    <definedName name="uppdateravecka_2_39">#N/A</definedName>
    <definedName name="uppdateravecka_2_39_50">#N/A</definedName>
    <definedName name="uppdateravecka_2_41">#N/A</definedName>
    <definedName name="uppdateravecka_2_41_50">#N/A</definedName>
    <definedName name="uppdateravecka_2_50">#N/A</definedName>
    <definedName name="uppdateravecka1">#N/A</definedName>
    <definedName name="uppdateravecka1_1">#N/A</definedName>
    <definedName name="uppdateravecka1_11">#N/A</definedName>
    <definedName name="uppdateravecka1_11_50">#N/A</definedName>
    <definedName name="uppdateravecka1_12">#N/A</definedName>
    <definedName name="uppdateravecka1_12_50">#N/A</definedName>
    <definedName name="uppdateravecka1_13">#N/A</definedName>
    <definedName name="uppdateravecka1_13_50">#N/A</definedName>
    <definedName name="uppdateravecka1_14">#N/A</definedName>
    <definedName name="uppdateravecka1_14_50">#N/A</definedName>
    <definedName name="uppdateravecka1_15">#N/A</definedName>
    <definedName name="uppdateravecka1_15_50">#N/A</definedName>
    <definedName name="uppdateravecka1_16">#N/A</definedName>
    <definedName name="uppdateravecka1_16_50">#N/A</definedName>
    <definedName name="uppdateravecka1_18">#N/A</definedName>
    <definedName name="uppdateravecka1_18_50">#N/A</definedName>
    <definedName name="uppdateravecka1_19">#N/A</definedName>
    <definedName name="uppdateravecka1_19_50">#N/A</definedName>
    <definedName name="uppdateravecka1_20">#N/A</definedName>
    <definedName name="uppdateravecka1_20_50">#N/A</definedName>
    <definedName name="uppdateravecka1_21">#N/A</definedName>
    <definedName name="uppdateravecka1_21_50">#N/A</definedName>
    <definedName name="uppdateravecka1_22">#N/A</definedName>
    <definedName name="uppdateravecka1_22_50">#N/A</definedName>
    <definedName name="uppdateravecka1_23">#N/A</definedName>
    <definedName name="uppdateravecka1_23_50">#N/A</definedName>
    <definedName name="uppdateravecka1_24">#N/A</definedName>
    <definedName name="uppdateravecka1_24_50">#N/A</definedName>
    <definedName name="uppdateravecka1_3">#N/A</definedName>
    <definedName name="uppdateravecka1_3_50">#N/A</definedName>
    <definedName name="uppdateravecka1_39">#N/A</definedName>
    <definedName name="uppdateravecka1_39_50">#N/A</definedName>
    <definedName name="uppdateravecka1_41">#N/A</definedName>
    <definedName name="uppdateravecka1_41_50">#N/A</definedName>
    <definedName name="uppdateravecka1_50">#N/A</definedName>
    <definedName name="uppdateravecka2">#N/A</definedName>
    <definedName name="uppdateravecka2_1">#N/A</definedName>
    <definedName name="uppdateravecka2_11">#N/A</definedName>
    <definedName name="uppdateravecka2_11_50">#N/A</definedName>
    <definedName name="uppdateravecka2_12">#N/A</definedName>
    <definedName name="uppdateravecka2_12_50">#N/A</definedName>
    <definedName name="uppdateravecka2_13">#N/A</definedName>
    <definedName name="uppdateravecka2_13_50">#N/A</definedName>
    <definedName name="uppdateravecka2_14">#N/A</definedName>
    <definedName name="uppdateravecka2_14_50">#N/A</definedName>
    <definedName name="uppdateravecka2_15">#N/A</definedName>
    <definedName name="uppdateravecka2_15_50">#N/A</definedName>
    <definedName name="uppdateravecka2_16">#N/A</definedName>
    <definedName name="uppdateravecka2_16_50">#N/A</definedName>
    <definedName name="uppdateravecka2_18">#N/A</definedName>
    <definedName name="uppdateravecka2_18_50">#N/A</definedName>
    <definedName name="uppdateravecka2_19">#N/A</definedName>
    <definedName name="uppdateravecka2_19_50">#N/A</definedName>
    <definedName name="uppdateravecka2_20">#N/A</definedName>
    <definedName name="uppdateravecka2_20_50">#N/A</definedName>
    <definedName name="uppdateravecka2_21">#N/A</definedName>
    <definedName name="uppdateravecka2_21_50">#N/A</definedName>
    <definedName name="uppdateravecka2_22">#N/A</definedName>
    <definedName name="uppdateravecka2_22_50">#N/A</definedName>
    <definedName name="uppdateravecka2_23">#N/A</definedName>
    <definedName name="uppdateravecka2_23_50">#N/A</definedName>
    <definedName name="uppdateravecka2_24">#N/A</definedName>
    <definedName name="uppdateravecka2_24_50">#N/A</definedName>
    <definedName name="uppdateravecka2_3">#N/A</definedName>
    <definedName name="uppdateravecka2_3_50">#N/A</definedName>
    <definedName name="uppdateravecka2_39">#N/A</definedName>
    <definedName name="uppdateravecka2_39_50">#N/A</definedName>
    <definedName name="uppdateravecka2_41">#N/A</definedName>
    <definedName name="uppdateravecka2_41_50">#N/A</definedName>
    <definedName name="uppdateravecka2_50">#N/A</definedName>
    <definedName name="uppdateravt1">#N/A</definedName>
    <definedName name="uppdateravt1_1">#N/A</definedName>
    <definedName name="uppdateravt1_11">#N/A</definedName>
    <definedName name="uppdateravt1_11_50">#N/A</definedName>
    <definedName name="uppdateravt1_12">#N/A</definedName>
    <definedName name="uppdateravt1_12_50">#N/A</definedName>
    <definedName name="uppdateravt1_13">#N/A</definedName>
    <definedName name="uppdateravt1_13_50">#N/A</definedName>
    <definedName name="uppdateravt1_14">#N/A</definedName>
    <definedName name="uppdateravt1_14_50">#N/A</definedName>
    <definedName name="uppdateravt1_15">#N/A</definedName>
    <definedName name="uppdateravt1_15_50">#N/A</definedName>
    <definedName name="uppdateravt1_16">#N/A</definedName>
    <definedName name="uppdateravt1_16_50">#N/A</definedName>
    <definedName name="uppdateravt1_18">#N/A</definedName>
    <definedName name="uppdateravt1_18_50">#N/A</definedName>
    <definedName name="uppdateravt1_19">#N/A</definedName>
    <definedName name="uppdateravt1_19_50">#N/A</definedName>
    <definedName name="uppdateravt1_20">#N/A</definedName>
    <definedName name="uppdateravt1_20_50">#N/A</definedName>
    <definedName name="uppdateravt1_21">#N/A</definedName>
    <definedName name="uppdateravt1_21_50">#N/A</definedName>
    <definedName name="uppdateravt1_22">#N/A</definedName>
    <definedName name="uppdateravt1_22_50">#N/A</definedName>
    <definedName name="uppdateravt1_23">#N/A</definedName>
    <definedName name="uppdateravt1_23_50">#N/A</definedName>
    <definedName name="uppdateravt1_24">#N/A</definedName>
    <definedName name="uppdateravt1_24_50">#N/A</definedName>
    <definedName name="uppdateravt1_3">#N/A</definedName>
    <definedName name="uppdateravt1_3_50">#N/A</definedName>
    <definedName name="uppdateravt1_39">#N/A</definedName>
    <definedName name="uppdateravt1_39_50">#N/A</definedName>
    <definedName name="uppdateravt1_41">#N/A</definedName>
    <definedName name="uppdateravt1_41_50">#N/A</definedName>
    <definedName name="uppdateravt1_50">#N/A</definedName>
    <definedName name="uppdateravt2">#N/A</definedName>
    <definedName name="uppdateravt2_1">#N/A</definedName>
    <definedName name="uppdateravt2_11">#N/A</definedName>
    <definedName name="uppdateravt2_11_50">#N/A</definedName>
    <definedName name="uppdateravt2_12">#N/A</definedName>
    <definedName name="uppdateravt2_12_50">#N/A</definedName>
    <definedName name="uppdateravt2_13">#N/A</definedName>
    <definedName name="uppdateravt2_13_50">#N/A</definedName>
    <definedName name="uppdateravt2_14">#N/A</definedName>
    <definedName name="uppdateravt2_14_50">#N/A</definedName>
    <definedName name="uppdateravt2_15">#N/A</definedName>
    <definedName name="uppdateravt2_15_50">#N/A</definedName>
    <definedName name="uppdateravt2_16">#N/A</definedName>
    <definedName name="uppdateravt2_16_50">#N/A</definedName>
    <definedName name="uppdateravt2_18">#N/A</definedName>
    <definedName name="uppdateravt2_18_50">#N/A</definedName>
    <definedName name="uppdateravt2_19">#N/A</definedName>
    <definedName name="uppdateravt2_19_50">#N/A</definedName>
    <definedName name="uppdateravt2_20">#N/A</definedName>
    <definedName name="uppdateravt2_20_50">#N/A</definedName>
    <definedName name="uppdateravt2_21">#N/A</definedName>
    <definedName name="uppdateravt2_21_50">#N/A</definedName>
    <definedName name="uppdateravt2_22">#N/A</definedName>
    <definedName name="uppdateravt2_22_50">#N/A</definedName>
    <definedName name="uppdateravt2_23">#N/A</definedName>
    <definedName name="uppdateravt2_23_50">#N/A</definedName>
    <definedName name="uppdateravt2_24">#N/A</definedName>
    <definedName name="uppdateravt2_24_50">#N/A</definedName>
    <definedName name="uppdateravt2_3">#N/A</definedName>
    <definedName name="uppdateravt2_3_50">#N/A</definedName>
    <definedName name="uppdateravt2_39">#N/A</definedName>
    <definedName name="uppdateravt2_39_50">#N/A</definedName>
    <definedName name="uppdateravt2_41">#N/A</definedName>
    <definedName name="uppdateravt2_41_50">#N/A</definedName>
    <definedName name="uppdateravt2_50">#N/A</definedName>
    <definedName name="uppdateravv1">#N/A</definedName>
    <definedName name="uppdateravv1_1">#N/A</definedName>
    <definedName name="uppdateravv1_11">#N/A</definedName>
    <definedName name="uppdateravv1_11_50">#N/A</definedName>
    <definedName name="uppdateravv1_12">#N/A</definedName>
    <definedName name="uppdateravv1_12_50">#N/A</definedName>
    <definedName name="uppdateravv1_13">#N/A</definedName>
    <definedName name="uppdateravv1_13_50">#N/A</definedName>
    <definedName name="uppdateravv1_14">#N/A</definedName>
    <definedName name="uppdateravv1_14_50">#N/A</definedName>
    <definedName name="uppdateravv1_15">#N/A</definedName>
    <definedName name="uppdateravv1_15_50">#N/A</definedName>
    <definedName name="uppdateravv1_16">#N/A</definedName>
    <definedName name="uppdateravv1_16_50">#N/A</definedName>
    <definedName name="uppdateravv1_18">#N/A</definedName>
    <definedName name="uppdateravv1_18_50">#N/A</definedName>
    <definedName name="uppdateravv1_19">#N/A</definedName>
    <definedName name="uppdateravv1_19_50">#N/A</definedName>
    <definedName name="uppdateravv1_20">#N/A</definedName>
    <definedName name="uppdateravv1_20_50">#N/A</definedName>
    <definedName name="uppdateravv1_21">#N/A</definedName>
    <definedName name="uppdateravv1_21_50">#N/A</definedName>
    <definedName name="uppdateravv1_22">#N/A</definedName>
    <definedName name="uppdateravv1_22_50">#N/A</definedName>
    <definedName name="uppdateravv1_23">#N/A</definedName>
    <definedName name="uppdateravv1_23_50">#N/A</definedName>
    <definedName name="uppdateravv1_24">#N/A</definedName>
    <definedName name="uppdateravv1_24_50">#N/A</definedName>
    <definedName name="uppdateravv1_3">#N/A</definedName>
    <definedName name="uppdateravv1_3_50">#N/A</definedName>
    <definedName name="uppdateravv1_39">#N/A</definedName>
    <definedName name="uppdateravv1_39_50">#N/A</definedName>
    <definedName name="uppdateravv1_41">#N/A</definedName>
    <definedName name="uppdateravv1_41_50">#N/A</definedName>
    <definedName name="uppdateravv1_50">#N/A</definedName>
    <definedName name="UR_subcat">#REF!</definedName>
    <definedName name="urJednostka">1000</definedName>
    <definedName name="US_GAAP" hidden="1">"US_GAAP"</definedName>
    <definedName name="USD">#REF!</definedName>
    <definedName name="USD_20">#REF!</definedName>
    <definedName name="USD_23">#REF!</definedName>
    <definedName name="USD_26">#REF!</definedName>
    <definedName name="USD_3">#REF!</definedName>
    <definedName name="USD_6">#REF!</definedName>
    <definedName name="USD_7">#REF!</definedName>
    <definedName name="USD_8">#REF!</definedName>
    <definedName name="UseGroupNRP">#REF!</definedName>
    <definedName name="UseGroupRO">#REF!</definedName>
    <definedName name="UseGroupRO2019">#REF!</definedName>
    <definedName name="utkol">#REF!</definedName>
    <definedName name="uuu"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üüü" hidden="1">#REF!</definedName>
    <definedName name="uwe" localSheetId="6" hidden="1">{"Alles",#N/A,FALSE,"H A Ü"}</definedName>
    <definedName name="uwe" localSheetId="4" hidden="1">{"Alles",#N/A,FALSE,"H A Ü"}</definedName>
    <definedName name="uwe" localSheetId="5" hidden="1">{"Alles",#N/A,FALSE,"H A Ü"}</definedName>
    <definedName name="uwe" hidden="1">{"Alles",#N/A,FALSE,"H A Ü"}</definedName>
    <definedName name="uyd" hidden="1">#REF!</definedName>
    <definedName name="UYJKTY" localSheetId="6" hidden="1">{"Inter_Business_Direct_Alloc (XNV)",#N/A,FALSE,"XNV";"Inter_Business_Indirect_Alloc (XNV)",#N/A,FALSE,"XNV";"Corporate_Services (XNV)",#N/A,FALSE,"XNV"}</definedName>
    <definedName name="UYJKTY" localSheetId="4" hidden="1">{"Inter_Business_Direct_Alloc (XNV)",#N/A,FALSE,"XNV";"Inter_Business_Indirect_Alloc (XNV)",#N/A,FALSE,"XNV";"Corporate_Services (XNV)",#N/A,FALSE,"XNV"}</definedName>
    <definedName name="UYJKTY" localSheetId="5" hidden="1">{"Inter_Business_Direct_Alloc (XNV)",#N/A,FALSE,"XNV";"Inter_Business_Indirect_Alloc (XNV)",#N/A,FALSE,"XNV";"Corporate_Services (XNV)",#N/A,FALSE,"XNV"}</definedName>
    <definedName name="UYJKTY" hidden="1">{"Inter_Business_Direct_Alloc (XNV)",#N/A,FALSE,"XNV";"Inter_Business_Indirect_Alloc (XNV)",#N/A,FALSE,"XNV";"Corporate_Services (XNV)",#N/A,FALSE,"XNV"}</definedName>
    <definedName name="uytr" hidden="1">{"Income Statement",#N/A,FALSE,"Input"}</definedName>
    <definedName name="uytrdes" hidden="1">#REF!</definedName>
    <definedName name="üzidíj" localSheetId="6" hidden="1">{#N/A,#N/A,TRUE,"ExecSummary";#N/A,#N/A,TRUE,"ProjDescription";#N/A,#N/A,TRUE,"CostSummary";#N/A,#N/A,TRUE,"Main";#N/A,#N/A,TRUE,"Finance";#N/A,#N/A,TRUE,"EstCashflow";#N/A,#N/A,TRUE,"RevenueCalculation";#N/A,#N/A,TRUE,"InterestCalculation";#N/A,#N/A,TRUE,"COLCalculation";#N/A,#N/A,TRUE,"ExhibitA";#N/A,#N/A,TRUE,"CTD"}</definedName>
    <definedName name="üzidíj" localSheetId="4" hidden="1">{#N/A,#N/A,TRUE,"ExecSummary";#N/A,#N/A,TRUE,"ProjDescription";#N/A,#N/A,TRUE,"CostSummary";#N/A,#N/A,TRUE,"Main";#N/A,#N/A,TRUE,"Finance";#N/A,#N/A,TRUE,"EstCashflow";#N/A,#N/A,TRUE,"RevenueCalculation";#N/A,#N/A,TRUE,"InterestCalculation";#N/A,#N/A,TRUE,"COLCalculation";#N/A,#N/A,TRUE,"ExhibitA";#N/A,#N/A,TRUE,"CTD"}</definedName>
    <definedName name="üzidíj" localSheetId="5" hidden="1">{#N/A,#N/A,TRUE,"ExecSummary";#N/A,#N/A,TRUE,"ProjDescription";#N/A,#N/A,TRUE,"CostSummary";#N/A,#N/A,TRUE,"Main";#N/A,#N/A,TRUE,"Finance";#N/A,#N/A,TRUE,"EstCashflow";#N/A,#N/A,TRUE,"RevenueCalculation";#N/A,#N/A,TRUE,"InterestCalculation";#N/A,#N/A,TRUE,"COLCalculation";#N/A,#N/A,TRUE,"ExhibitA";#N/A,#N/A,TRUE,"CTD"}</definedName>
    <definedName name="üzidíj" hidden="1">{#N/A,#N/A,TRUE,"ExecSummary";#N/A,#N/A,TRUE,"ProjDescription";#N/A,#N/A,TRUE,"CostSummary";#N/A,#N/A,TRUE,"Main";#N/A,#N/A,TRUE,"Finance";#N/A,#N/A,TRUE,"EstCashflow";#N/A,#N/A,TRUE,"RevenueCalculation";#N/A,#N/A,TRUE,"InterestCalculation";#N/A,#N/A,TRUE,"COLCalculation";#N/A,#N/A,TRUE,"ExhibitA";#N/A,#N/A,TRUE,"CTD"}</definedName>
    <definedName name="v" hidden="1">{#N/A,#N/A,TRUE,"Pcm Budget 2002  Huf";#N/A,#N/A,TRUE,"Csepel";#N/A,#N/A,TRUE,"Gyor";#N/A,#N/A,TRUE,"Debrecen";#N/A,#N/A,TRUE,"Alba";#N/A,#N/A,TRUE,"Pecs";#N/A,#N/A,TRUE,"Szeged";#N/A,#N/A,TRUE,"Miskolc";#N/A,#N/A,TRUE,"Duna";#N/A,#N/A,TRUE,"Sopron";#N/A,#N/A,TRUE,"nyir";#N/A,#N/A,TRUE,"Kaniza";#N/A,#N/A,TRUE,"Kaposvar";#N/A,#N/A,TRUE,"Szolnok";#N/A,#N/A,TRUE,"Zala";#N/A,#N/A,TRUE,"Szombathely"}</definedName>
    <definedName name="V5R" hidden="1">{#N/A,#N/A,TRUE,"GLOBAL";#N/A,#N/A,TRUE,"RUSTICOS";#N/A,#N/A,TRUE,"INMUEBLES"}</definedName>
    <definedName name="va" hidden="1">#REF!</definedName>
    <definedName name="Vacant_Space">#REF!</definedName>
    <definedName name="Valeurs_Entrées" localSheetId="25">IF(Montant_Prêt*Taux_Intérêt*Durée_Prêt*Début_Prêt&gt;0,1,0)</definedName>
    <definedName name="Valeurs_Entrées" localSheetId="14">IF(Montant_Prêt*Taux_Intérêt*Durée_Prêt*Début_Prêt&gt;0,1,0)</definedName>
    <definedName name="Valeurs_Entrées">IF(Montant_Prêt*Taux_Intérêt*Durée_Prêt*Début_Prêt&gt;0,1,0)</definedName>
    <definedName name="valoracion">{"Client Name or Project Name"}</definedName>
    <definedName name="Valoracion2">{"Client Name or Project Name"}</definedName>
    <definedName name="valoracion3">{"Client Name or Project Name"}</definedName>
    <definedName name="Valuation_reports__based_on_2013_closing">#REF!</definedName>
    <definedName name="value">3</definedName>
    <definedName name="value1" localSheetId="6" hidden="1">{#N/A,#N/A,FALSE,"Cashflow Analysis";#N/A,#N/A,FALSE,"Sensitivity Analysis";#N/A,#N/A,FALSE,"PV";#N/A,#N/A,FALSE,"Pro Forma"}</definedName>
    <definedName name="value1" localSheetId="4" hidden="1">{#N/A,#N/A,FALSE,"Cashflow Analysis";#N/A,#N/A,FALSE,"Sensitivity Analysis";#N/A,#N/A,FALSE,"PV";#N/A,#N/A,FALSE,"Pro Forma"}</definedName>
    <definedName name="value1" localSheetId="5" hidden="1">{#N/A,#N/A,FALSE,"Cashflow Analysis";#N/A,#N/A,FALSE,"Sensitivity Analysis";#N/A,#N/A,FALSE,"PV";#N/A,#N/A,FALSE,"Pro Forma"}</definedName>
    <definedName name="value1" hidden="1">{#N/A,#N/A,FALSE,"Cashflow Analysis";#N/A,#N/A,FALSE,"Sensitivity Analysis";#N/A,#N/A,FALSE,"PV";#N/A,#N/A,FALSE,"Pro Forma"}</definedName>
    <definedName name="VAT_status">#REF!</definedName>
    <definedName name="VBN" hidden="1">{#N/A,#N/A,TRUE,"GLOBAL";#N/A,#N/A,TRUE,"RUSTICOS";#N/A,#N/A,TRUE,"INMUEBLES"}</definedName>
    <definedName name="vc" hidden="1">#REF!</definedName>
    <definedName name="vCurrMonth">#REF!</definedName>
    <definedName name="vcx" hidden="1">#REF!</definedName>
    <definedName name="VDAVadvf" hidden="1">#REF!</definedName>
    <definedName name="vdvcvc" localSheetId="6" hidden="1">{#N/A,#N/A,TRUE,"Data";#N/A,#N/A,TRUE,"KCost";#N/A,#N/A,TRUE,"FinPl";#N/A,#N/A,TRUE,"Sale-";#N/A,#N/A,TRUE,"Sale+";#N/A,#N/A,TRUE,"Cost+";#N/A,#N/A,TRUE,"Cost-";#N/A,#N/A,TRUE,"InCoE";#N/A,#N/A,TRUE,"IncPr";#N/A,#N/A,TRUE,"WK";#N/A,#N/A,TRUE,"FRR";#N/A,#N/A,TRUE,"SAnFRR";#N/A,#N/A,TRUE,"ERR";#N/A,#N/A,TRUE,"SAnERR";#N/A,#N/A,TRUE,"P&amp;L";#N/A,#N/A,TRUE,"CF";#N/A,#N/A,TRUE,"BS";#N/A,#N/A,TRUE,"Ratio";#N/A,#N/A,TRUE,"Forex"}</definedName>
    <definedName name="vdvcvc" localSheetId="4" hidden="1">{#N/A,#N/A,TRUE,"Data";#N/A,#N/A,TRUE,"KCost";#N/A,#N/A,TRUE,"FinPl";#N/A,#N/A,TRUE,"Sale-";#N/A,#N/A,TRUE,"Sale+";#N/A,#N/A,TRUE,"Cost+";#N/A,#N/A,TRUE,"Cost-";#N/A,#N/A,TRUE,"InCoE";#N/A,#N/A,TRUE,"IncPr";#N/A,#N/A,TRUE,"WK";#N/A,#N/A,TRUE,"FRR";#N/A,#N/A,TRUE,"SAnFRR";#N/A,#N/A,TRUE,"ERR";#N/A,#N/A,TRUE,"SAnERR";#N/A,#N/A,TRUE,"P&amp;L";#N/A,#N/A,TRUE,"CF";#N/A,#N/A,TRUE,"BS";#N/A,#N/A,TRUE,"Ratio";#N/A,#N/A,TRUE,"Forex"}</definedName>
    <definedName name="vdvcvc" localSheetId="5" hidden="1">{#N/A,#N/A,TRUE,"Data";#N/A,#N/A,TRUE,"KCost";#N/A,#N/A,TRUE,"FinPl";#N/A,#N/A,TRUE,"Sale-";#N/A,#N/A,TRUE,"Sale+";#N/A,#N/A,TRUE,"Cost+";#N/A,#N/A,TRUE,"Cost-";#N/A,#N/A,TRUE,"InCoE";#N/A,#N/A,TRUE,"IncPr";#N/A,#N/A,TRUE,"WK";#N/A,#N/A,TRUE,"FRR";#N/A,#N/A,TRUE,"SAnFRR";#N/A,#N/A,TRUE,"ERR";#N/A,#N/A,TRUE,"SAnERR";#N/A,#N/A,TRUE,"P&amp;L";#N/A,#N/A,TRUE,"CF";#N/A,#N/A,TRUE,"BS";#N/A,#N/A,TRUE,"Ratio";#N/A,#N/A,TRUE,"Forex"}</definedName>
    <definedName name="vdvcvc" hidden="1">{#N/A,#N/A,TRUE,"Data";#N/A,#N/A,TRUE,"KCost";#N/A,#N/A,TRUE,"FinPl";#N/A,#N/A,TRUE,"Sale-";#N/A,#N/A,TRUE,"Sale+";#N/A,#N/A,TRUE,"Cost+";#N/A,#N/A,TRUE,"Cost-";#N/A,#N/A,TRUE,"InCoE";#N/A,#N/A,TRUE,"IncPr";#N/A,#N/A,TRUE,"WK";#N/A,#N/A,TRUE,"FRR";#N/A,#N/A,TRUE,"SAnFRR";#N/A,#N/A,TRUE,"ERR";#N/A,#N/A,TRUE,"SAnERR";#N/A,#N/A,TRUE,"P&amp;L";#N/A,#N/A,TRUE,"CF";#N/A,#N/A,TRUE,"BS";#N/A,#N/A,TRUE,"Ratio";#N/A,#N/A,TRUE,"Forex"}</definedName>
    <definedName name="verantwortlicher">#REF!</definedName>
    <definedName name="Vers" hidden="1">{#N/A,#N/A,FALSE,"Shopliste";#N/A,#N/A,FALSE,"Läden I";#N/A,#N/A,FALSE,"Läden II";#N/A,#N/A,FALSE,"Läden III";#N/A,#N/A,FALSE,"Büroflächen I";#N/A,#N/A,FALSE,"Büroflächen II";#N/A,#N/A,FALSE,"Büroflächen III";#N/A,#N/A,FALSE,"Nebenflächen I";#N/A,#N/A,FALSE,"Nebenflächen II";#N/A,#N/A,FALSE,"Nebenflächen III"}</definedName>
    <definedName name="Version.WIRE">1</definedName>
    <definedName name="versionno">1</definedName>
    <definedName name="vfcf" hidden="1">#REF!</definedName>
    <definedName name="VFG" hidden="1">{#N/A,#N/A,TRUE,"GLOBAL";#N/A,#N/A,TRUE,"RUSTICOS";#N/A,#N/A,TRUE,"INMUEBLES"}</definedName>
    <definedName name="VFGT" hidden="1">{#N/A,#N/A,TRUE,"GLOBAL";#N/A,#N/A,TRUE,"RUSTICOS";#N/A,#N/A,TRUE,"INMUEBLES"}</definedName>
    <definedName name="Viana_Fit_Out2" localSheetId="6" hidden="1">{"Assump1",#N/A,TRUE,"Assumptions";"Assump2",#N/A,TRUE,"Assumptions"}</definedName>
    <definedName name="Viana_Fit_Out2" localSheetId="4" hidden="1">{"Assump1",#N/A,TRUE,"Assumptions";"Assump2",#N/A,TRUE,"Assumptions"}</definedName>
    <definedName name="Viana_Fit_Out2" localSheetId="5" hidden="1">{"Assump1",#N/A,TRUE,"Assumptions";"Assump2",#N/A,TRUE,"Assumptions"}</definedName>
    <definedName name="Viana_Fit_Out2" hidden="1">{"Assump1",#N/A,TRUE,"Assumptions";"Assump2",#N/A,TRUE,"Assumptions"}</definedName>
    <definedName name="Viana_Fit_Out2_1" localSheetId="6" hidden="1">{"Assump1",#N/A,TRUE,"Assumptions";"Assump2",#N/A,TRUE,"Assumptions"}</definedName>
    <definedName name="Viana_Fit_Out2_1" localSheetId="4" hidden="1">{"Assump1",#N/A,TRUE,"Assumptions";"Assump2",#N/A,TRUE,"Assumptions"}</definedName>
    <definedName name="Viana_Fit_Out2_1" localSheetId="5" hidden="1">{"Assump1",#N/A,TRUE,"Assumptions";"Assump2",#N/A,TRUE,"Assumptions"}</definedName>
    <definedName name="Viana_Fit_Out2_1" hidden="1">{"Assump1",#N/A,TRUE,"Assumptions";"Assump2",#N/A,TRUE,"Assumptions"}</definedName>
    <definedName name="Viana_Fit_Out2_1_1" localSheetId="6" hidden="1">{"Assump1",#N/A,TRUE,"Assumptions";"Assump2",#N/A,TRUE,"Assumptions"}</definedName>
    <definedName name="Viana_Fit_Out2_1_1" localSheetId="4" hidden="1">{"Assump1",#N/A,TRUE,"Assumptions";"Assump2",#N/A,TRUE,"Assumptions"}</definedName>
    <definedName name="Viana_Fit_Out2_1_1" localSheetId="5" hidden="1">{"Assump1",#N/A,TRUE,"Assumptions";"Assump2",#N/A,TRUE,"Assumptions"}</definedName>
    <definedName name="Viana_Fit_Out2_1_1" hidden="1">{"Assump1",#N/A,TRUE,"Assumptions";"Assump2",#N/A,TRUE,"Assumptions"}</definedName>
    <definedName name="Viana_Fit_Out2_2" localSheetId="6" hidden="1">{"Assump1",#N/A,TRUE,"Assumptions";"Assump2",#N/A,TRUE,"Assumptions"}</definedName>
    <definedName name="Viana_Fit_Out2_2" localSheetId="4" hidden="1">{"Assump1",#N/A,TRUE,"Assumptions";"Assump2",#N/A,TRUE,"Assumptions"}</definedName>
    <definedName name="Viana_Fit_Out2_2" localSheetId="5" hidden="1">{"Assump1",#N/A,TRUE,"Assumptions";"Assump2",#N/A,TRUE,"Assumptions"}</definedName>
    <definedName name="Viana_Fit_Out2_2" hidden="1">{"Assump1",#N/A,TRUE,"Assumptions";"Assump2",#N/A,TRUE,"Assumptions"}</definedName>
    <definedName name="VJH" localSheetId="6" hidden="1">{"Total_IMS (XNV)",#N/A,FALSE,"XNV";"Total_USA_IMS (XNV)",#N/A,FALSE,"XNV";"Total_LIM (XNV)",#N/A,FALSE,"XNV";"Total_USA_LIM (XNV)",#N/A,FALSE,"XNV";"Total_USA_Public_Equity (XNV)",#N/A,FALSE,"XNV";"IMS_Infrastructure (XNV)",#N/A,FALSE,"XNV";"Total_Europe_LIM (XNV)",#N/A,FALSE,"XNV";"Total_Europe_Private (XNV)",#N/A,FALSE,"XNV"}</definedName>
    <definedName name="VJH" localSheetId="4" hidden="1">{"Total_IMS (XNV)",#N/A,FALSE,"XNV";"Total_USA_IMS (XNV)",#N/A,FALSE,"XNV";"Total_LIM (XNV)",#N/A,FALSE,"XNV";"Total_USA_LIM (XNV)",#N/A,FALSE,"XNV";"Total_USA_Public_Equity (XNV)",#N/A,FALSE,"XNV";"IMS_Infrastructure (XNV)",#N/A,FALSE,"XNV";"Total_Europe_LIM (XNV)",#N/A,FALSE,"XNV";"Total_Europe_Private (XNV)",#N/A,FALSE,"XNV"}</definedName>
    <definedName name="VJH" localSheetId="5" hidden="1">{"Total_IMS (XNV)",#N/A,FALSE,"XNV";"Total_USA_IMS (XNV)",#N/A,FALSE,"XNV";"Total_LIM (XNV)",#N/A,FALSE,"XNV";"Total_USA_LIM (XNV)",#N/A,FALSE,"XNV";"Total_USA_Public_Equity (XNV)",#N/A,FALSE,"XNV";"IMS_Infrastructure (XNV)",#N/A,FALSE,"XNV";"Total_Europe_LIM (XNV)",#N/A,FALSE,"XNV";"Total_Europe_Private (XNV)",#N/A,FALSE,"XNV"}</definedName>
    <definedName name="VJH" hidden="1">{"Total_IMS (XNV)",#N/A,FALSE,"XNV";"Total_USA_IMS (XNV)",#N/A,FALSE,"XNV";"Total_LIM (XNV)",#N/A,FALSE,"XNV";"Total_USA_LIM (XNV)",#N/A,FALSE,"XNV";"Total_USA_Public_Equity (XNV)",#N/A,FALSE,"XNV";"IMS_Infrastructure (XNV)",#N/A,FALSE,"XNV";"Total_Europe_LIM (XNV)",#N/A,FALSE,"XNV";"Total_Europe_Private (XNV)",#N/A,FALSE,"XNV"}</definedName>
    <definedName name="vLFLArea">#REF!</definedName>
    <definedName name="vMonthTTM">#REF!</definedName>
    <definedName name="vMonthYTD">#REF!</definedName>
    <definedName name="VOLUME" hidden="1">"VOLUME"</definedName>
    <definedName name="vPropertyName">#REF!</definedName>
    <definedName name="vPYMonth">#REF!</definedName>
    <definedName name="vPYMonthTTM">#REF!</definedName>
    <definedName name="vPYMonthYTD">#REF!</definedName>
    <definedName name="vs">#REF!</definedName>
    <definedName name="vtg" hidden="1">#REF!</definedName>
    <definedName name="vur" hidden="1">#REF!</definedName>
    <definedName name="vural" hidden="1">#REF!</definedName>
    <definedName name="vv" hidden="1">5</definedName>
    <definedName name="vvvc" localSheetId="6" hidden="1">{#N/A,#N/A,FALSE,"1"}</definedName>
    <definedName name="vvvc" localSheetId="4" hidden="1">{#N/A,#N/A,FALSE,"1"}</definedName>
    <definedName name="vvvc" localSheetId="5" hidden="1">{#N/A,#N/A,FALSE,"1"}</definedName>
    <definedName name="vvvc" hidden="1">{#N/A,#N/A,FALSE,"1"}</definedName>
    <definedName name="vvvhjh" hidden="1">#REF!</definedName>
    <definedName name="vvvv" hidden="1">{"'Parte I (BPA)'!$A$1:$A$3"}</definedName>
    <definedName name="vvvvc" hidden="1">#REF!</definedName>
    <definedName name="vvvvvv" hidden="1">#REF!</definedName>
    <definedName name="vWA" hidden="1">#REF!</definedName>
    <definedName name="VXZ" hidden="1">{#N/A,#N/A,TRUE,"SumExec";#N/A,#N/A,TRUE,"PrjResM";#N/A,#N/A,TRUE,"PrjResDesv";#N/A,#N/A,TRUE,"PlTes (1S)";#N/A,#N/A,TRUE,"PlTes";#N/A,#N/A,TRUE,"FlCxDesv";#N/A,#N/A,TRUE,"Bal";#N/A,#N/A,TRUE,"Rácios"}</definedName>
    <definedName name="VXZ_2" hidden="1">{#N/A,#N/A,TRUE,"SumExec";#N/A,#N/A,TRUE,"PrjResM";#N/A,#N/A,TRUE,"PrjResDesv";#N/A,#N/A,TRUE,"PlTes (1S)";#N/A,#N/A,TRUE,"PlTes";#N/A,#N/A,TRUE,"FlCxDesv";#N/A,#N/A,TRUE,"Bal";#N/A,#N/A,TRUE,"Rácios"}</definedName>
    <definedName name="VXZ_3" hidden="1">{#N/A,#N/A,TRUE,"SumExec";#N/A,#N/A,TRUE,"PrjResM";#N/A,#N/A,TRUE,"PrjResDesv";#N/A,#N/A,TRUE,"PlTes (1S)";#N/A,#N/A,TRUE,"PlTes";#N/A,#N/A,TRUE,"FlCxDesv";#N/A,#N/A,TRUE,"Bal";#N/A,#N/A,TRUE,"Rácios"}</definedName>
    <definedName name="VXZ_4" hidden="1">{#N/A,#N/A,TRUE,"SumExec";#N/A,#N/A,TRUE,"PrjResM";#N/A,#N/A,TRUE,"PrjResDesv";#N/A,#N/A,TRUE,"PlTes (1S)";#N/A,#N/A,TRUE,"PlTes";#N/A,#N/A,TRUE,"FlCxDesv";#N/A,#N/A,TRUE,"Bal";#N/A,#N/A,TRUE,"Rácios"}</definedName>
    <definedName name="VXZ_5" hidden="1">{#N/A,#N/A,TRUE,"SumExec";#N/A,#N/A,TRUE,"PrjResM";#N/A,#N/A,TRUE,"PrjResDesv";#N/A,#N/A,TRUE,"PlTes (1S)";#N/A,#N/A,TRUE,"PlTes";#N/A,#N/A,TRUE,"FlCxDesv";#N/A,#N/A,TRUE,"Bal";#N/A,#N/A,TRUE,"Rácios"}</definedName>
    <definedName name="VZPLogo">"Bild 3"</definedName>
    <definedName name="vztah_ve_sk">#REF!</definedName>
    <definedName name="w" localSheetId="6"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 localSheetId="4"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_2" hidden="1">{"cover",#N/A,TRUE,"Cover";"toc6",#N/A,TRUE,"TOC";"over",#N/A,TRUE,"Overview";"ts2",#N/A,TRUE,"Det_Trans_Sum";"ei1",#N/A,TRUE,"Earnings Impact";"ad1",#N/A,TRUE,"accretion dilution";"hg1",#N/A,TRUE,"Has-Gets";"pfis1",#N/A,TRUE,"Pro Forma Income Statement";"ca1",#N/A,TRUE,"Contribution_Analysis";"acq1",#N/A,TRUE,"Acquirer";"tar1",#N/A,TRUE,"Target"}</definedName>
    <definedName name="w_3" hidden="1">{"cover",#N/A,TRUE,"Cover";"toc6",#N/A,TRUE,"TOC";"over",#N/A,TRUE,"Overview";"ts2",#N/A,TRUE,"Det_Trans_Sum";"ei1",#N/A,TRUE,"Earnings Impact";"ad1",#N/A,TRUE,"accretion dilution";"hg1",#N/A,TRUE,"Has-Gets";"pfis1",#N/A,TRUE,"Pro Forma Income Statement";"ca1",#N/A,TRUE,"Contribution_Analysis";"acq1",#N/A,TRUE,"Acquirer";"tar1",#N/A,TRUE,"Target"}</definedName>
    <definedName name="w_4" hidden="1">{"cover",#N/A,TRUE,"Cover";"toc6",#N/A,TRUE,"TOC";"over",#N/A,TRUE,"Overview";"ts2",#N/A,TRUE,"Det_Trans_Sum";"ei1",#N/A,TRUE,"Earnings Impact";"ad1",#N/A,TRUE,"accretion dilution";"hg1",#N/A,TRUE,"Has-Gets";"pfis1",#N/A,TRUE,"Pro Forma Income Statement";"ca1",#N/A,TRUE,"Contribution_Analysis";"acq1",#N/A,TRUE,"Acquirer";"tar1",#N/A,TRUE,"Target"}</definedName>
    <definedName name="w_5" hidden="1">{"cover",#N/A,TRUE,"Cover";"toc6",#N/A,TRUE,"TOC";"over",#N/A,TRUE,"Overview";"ts2",#N/A,TRUE,"Det_Trans_Sum";"ei1",#N/A,TRUE,"Earnings Impact";"ad1",#N/A,TRUE,"accretion dilution";"hg1",#N/A,TRUE,"Has-Gets";"pfis1",#N/A,TRUE,"Pro Forma Income Statement";"ca1",#N/A,TRUE,"Contribution_Analysis";"acq1",#N/A,TRUE,"Acquirer";"tar1",#N/A,TRUE,"Target"}</definedName>
    <definedName name="W2W" hidden="1">{#N/A,#N/A,TRUE,"GLOBAL";#N/A,#N/A,TRUE,"RUSTICOS";#N/A,#N/A,TRUE,"INMUEBLES"}</definedName>
    <definedName name="WAGES"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rtosci">#REF!</definedName>
    <definedName name="wAS" localSheetId="6" hidden="1">{#N/A,#N/A,FALSE,"EOC YTD ACTUAL";#N/A,#N/A,FALSE,"Distributor YTD Actual";#N/A,#N/A,FALSE,"Manufacturing YTD Actual";#N/A,#N/A,FALSE,"Service YTD Actual"}</definedName>
    <definedName name="wAS" localSheetId="4" hidden="1">{#N/A,#N/A,FALSE,"EOC YTD ACTUAL";#N/A,#N/A,FALSE,"Distributor YTD Actual";#N/A,#N/A,FALSE,"Manufacturing YTD Actual";#N/A,#N/A,FALSE,"Service YTD Actual"}</definedName>
    <definedName name="wAS" localSheetId="5" hidden="1">{#N/A,#N/A,FALSE,"EOC YTD ACTUAL";#N/A,#N/A,FALSE,"Distributor YTD Actual";#N/A,#N/A,FALSE,"Manufacturing YTD Actual";#N/A,#N/A,FALSE,"Service YTD Actual"}</definedName>
    <definedName name="wAS" hidden="1">{#N/A,#N/A,FALSE,"EOC YTD ACTUAL";#N/A,#N/A,FALSE,"Distributor YTD Actual";#N/A,#N/A,FALSE,"Manufacturing YTD Actual";#N/A,#N/A,FALSE,"Service YTD Actual"}</definedName>
    <definedName name="Waste_Disposal">#REF!</definedName>
    <definedName name="Water___Sevage_Maintenance">#REF!</definedName>
    <definedName name="Water___Sewage">#REF!</definedName>
    <definedName name="wdas" hidden="1">#REF!</definedName>
    <definedName name="WDQWDD"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DQWDD"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DQWDD"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DQWDD"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eather">#REF!</definedName>
    <definedName name="wefe243" hidden="1">#REF!</definedName>
    <definedName name="wefwf" hidden="1">#REF!</definedName>
    <definedName name="wehbf.S" localSheetId="6" hidden="1">{#N/A,#N/A,TRUE,"ExecSummary";#N/A,#N/A,TRUE,"ExecSummaryCosts";#N/A,#N/A,TRUE,"ExecSummaryRent";#N/A,#N/A,TRUE,"Main";#N/A,#N/A,TRUE,"Finance";#N/A,#N/A,TRUE,"EstCashflow"}</definedName>
    <definedName name="wehbf.S" localSheetId="4" hidden="1">{#N/A,#N/A,TRUE,"ExecSummary";#N/A,#N/A,TRUE,"ExecSummaryCosts";#N/A,#N/A,TRUE,"ExecSummaryRent";#N/A,#N/A,TRUE,"Main";#N/A,#N/A,TRUE,"Finance";#N/A,#N/A,TRUE,"EstCashflow"}</definedName>
    <definedName name="wehbf.S" localSheetId="5" hidden="1">{#N/A,#N/A,TRUE,"ExecSummary";#N/A,#N/A,TRUE,"ExecSummaryCosts";#N/A,#N/A,TRUE,"ExecSummaryRent";#N/A,#N/A,TRUE,"Main";#N/A,#N/A,TRUE,"Finance";#N/A,#N/A,TRUE,"EstCashflow"}</definedName>
    <definedName name="wehbf.S" hidden="1">{#N/A,#N/A,TRUE,"ExecSummary";#N/A,#N/A,TRUE,"ExecSummaryCosts";#N/A,#N/A,TRUE,"ExecSummaryRent";#N/A,#N/A,TRUE,"Main";#N/A,#N/A,TRUE,"Finance";#N/A,#N/A,TRUE,"EstCashflow"}</definedName>
    <definedName name="wen.budget.pippo.pluto" hidden="1">{#N/A,#N/A,TRUE,"Pcm Budget 2002  Huf";#N/A,#N/A,TRUE,"Csepel";#N/A,#N/A,TRUE,"Gyor";#N/A,#N/A,TRUE,"Debrecen";#N/A,#N/A,TRUE,"Alba";#N/A,#N/A,TRUE,"Pecs";#N/A,#N/A,TRUE,"Szeged";#N/A,#N/A,TRUE,"Miskolc";#N/A,#N/A,TRUE,"Duna";#N/A,#N/A,TRUE,"Sopron";#N/A,#N/A,TRUE,"nyir";#N/A,#N/A,TRUE,"Kaniza";#N/A,#N/A,TRUE,"Kaposvar";#N/A,#N/A,TRUE,"Szolnok";#N/A,#N/A,TRUE,"Zala";#N/A,#N/A,TRUE,"Szombathely"}</definedName>
    <definedName name="wer" hidden="1">{"cover",#N/A,TRUE,"Cover";"toc6",#N/A,TRUE,"TOC";"pfis3",#N/A,TRUE,"Overview";"ts2",#N/A,TRUE,"Det_Trans_Sum";"ei2c",#N/A,TRUE,"Earnings Impact";"ad2",#N/A,TRUE,"accretion dilution";"hg2",#N/A,TRUE,"Has-Gets";"pfis2",#N/A,TRUE,"Pro Forma Income Statement";"ca2",#N/A,TRUE,"Contribution_Analysis";"acq2c",#N/A,TRUE,"Acquirer";"tar2c",#N/A,TRUE,"Target"}</definedName>
    <definedName name="wer_2" hidden="1">{"cover",#N/A,TRUE,"Cover";"toc6",#N/A,TRUE,"TOC";"pfis3",#N/A,TRUE,"Overview";"ts2",#N/A,TRUE,"Det_Trans_Sum";"ei2c",#N/A,TRUE,"Earnings Impact";"ad2",#N/A,TRUE,"accretion dilution";"hg2",#N/A,TRUE,"Has-Gets";"pfis2",#N/A,TRUE,"Pro Forma Income Statement";"ca2",#N/A,TRUE,"Contribution_Analysis";"acq2c",#N/A,TRUE,"Acquirer";"tar2c",#N/A,TRUE,"Target"}</definedName>
    <definedName name="wer_3" hidden="1">{"cover",#N/A,TRUE,"Cover";"toc6",#N/A,TRUE,"TOC";"pfis3",#N/A,TRUE,"Overview";"ts2",#N/A,TRUE,"Det_Trans_Sum";"ei2c",#N/A,TRUE,"Earnings Impact";"ad2",#N/A,TRUE,"accretion dilution";"hg2",#N/A,TRUE,"Has-Gets";"pfis2",#N/A,TRUE,"Pro Forma Income Statement";"ca2",#N/A,TRUE,"Contribution_Analysis";"acq2c",#N/A,TRUE,"Acquirer";"tar2c",#N/A,TRUE,"Target"}</definedName>
    <definedName name="wer_4" hidden="1">{"cover",#N/A,TRUE,"Cover";"toc6",#N/A,TRUE,"TOC";"pfis3",#N/A,TRUE,"Overview";"ts2",#N/A,TRUE,"Det_Trans_Sum";"ei2c",#N/A,TRUE,"Earnings Impact";"ad2",#N/A,TRUE,"accretion dilution";"hg2",#N/A,TRUE,"Has-Gets";"pfis2",#N/A,TRUE,"Pro Forma Income Statement";"ca2",#N/A,TRUE,"Contribution_Analysis";"acq2c",#N/A,TRUE,"Acquirer";"tar2c",#N/A,TRUE,"Target"}</definedName>
    <definedName name="wer_5" hidden="1">{"cover",#N/A,TRUE,"Cover";"toc6",#N/A,TRUE,"TOC";"pfis3",#N/A,TRUE,"Overview";"ts2",#N/A,TRUE,"Det_Trans_Sum";"ei2c",#N/A,TRUE,"Earnings Impact";"ad2",#N/A,TRUE,"accretion dilution";"hg2",#N/A,TRUE,"Has-Gets";"pfis2",#N/A,TRUE,"Pro Forma Income Statement";"ca2",#N/A,TRUE,"Contribution_Analysis";"acq2c",#N/A,TRUE,"Acquirer";"tar2c",#N/A,TRUE,"Target"}</definedName>
    <definedName name="Wereldhave" localSheetId="6">{"Project Orange"}</definedName>
    <definedName name="Wereldhave" localSheetId="4">{"Project Orange"}</definedName>
    <definedName name="Wereldhave" localSheetId="5">{"Project Orange"}</definedName>
    <definedName name="Wereldhave">{"Project Orange"}</definedName>
    <definedName name="wererwer" hidden="1">{"cover",#N/A,TRUE,"Cover";"toc5",#N/A,TRUE,"TOC";"over",#N/A,TRUE,"Overview";"ts2",#N/A,TRUE,"Det_Trans_Sum";"ei",#N/A,TRUE,"Earnings Impact";"ad",#N/A,TRUE,"accretion dilution";"pfis",#N/A,TRUE,"Pro Forma Income Statement";"ca",#N/A,TRUE,"Contribution_Analysis";"acq",#N/A,TRUE,"Acquirer";"tar",#N/A,TRUE,"Target"}</definedName>
    <definedName name="wererwer_2" hidden="1">{"cover",#N/A,TRUE,"Cover";"toc5",#N/A,TRUE,"TOC";"over",#N/A,TRUE,"Overview";"ts2",#N/A,TRUE,"Det_Trans_Sum";"ei",#N/A,TRUE,"Earnings Impact";"ad",#N/A,TRUE,"accretion dilution";"pfis",#N/A,TRUE,"Pro Forma Income Statement";"ca",#N/A,TRUE,"Contribution_Analysis";"acq",#N/A,TRUE,"Acquirer";"tar",#N/A,TRUE,"Target"}</definedName>
    <definedName name="wererwer_3" hidden="1">{"cover",#N/A,TRUE,"Cover";"toc5",#N/A,TRUE,"TOC";"over",#N/A,TRUE,"Overview";"ts2",#N/A,TRUE,"Det_Trans_Sum";"ei",#N/A,TRUE,"Earnings Impact";"ad",#N/A,TRUE,"accretion dilution";"pfis",#N/A,TRUE,"Pro Forma Income Statement";"ca",#N/A,TRUE,"Contribution_Analysis";"acq",#N/A,TRUE,"Acquirer";"tar",#N/A,TRUE,"Target"}</definedName>
    <definedName name="wererwer_4" hidden="1">{"cover",#N/A,TRUE,"Cover";"toc5",#N/A,TRUE,"TOC";"over",#N/A,TRUE,"Overview";"ts2",#N/A,TRUE,"Det_Trans_Sum";"ei",#N/A,TRUE,"Earnings Impact";"ad",#N/A,TRUE,"accretion dilution";"pfis",#N/A,TRUE,"Pro Forma Income Statement";"ca",#N/A,TRUE,"Contribution_Analysis";"acq",#N/A,TRUE,"Acquirer";"tar",#N/A,TRUE,"Target"}</definedName>
    <definedName name="wererwer_5" hidden="1">{"cover",#N/A,TRUE,"Cover";"toc5",#N/A,TRUE,"TOC";"over",#N/A,TRUE,"Overview";"ts2",#N/A,TRUE,"Det_Trans_Sum";"ei",#N/A,TRUE,"Earnings Impact";"ad",#N/A,TRUE,"accretion dilution";"pfis",#N/A,TRUE,"Pro Forma Income Statement";"ca",#N/A,TRUE,"Contribution_Analysis";"acq",#N/A,TRUE,"Acquirer";"tar",#N/A,TRUE,"Target"}</definedName>
    <definedName name="wern" hidden="1">{"cover",#N/A,TRUE,"Cover";"toc6",#N/A,TRUE,"TOC";"over",#N/A,TRUE,"Overview";"ts2",#N/A,TRUE,"Det_Trans_Sum";"ei2",#N/A,TRUE,"Earnings Impact";"ad2",#N/A,TRUE,"accretion dilution";"hg2",#N/A,TRUE,"Has-Gets";"pfis2",#N/A,TRUE,"Pro Forma Income Statement";"ca2",#N/A,TRUE,"Contribution_Analysis";"acq2",#N/A,TRUE,"Acquirer";"tar2",#N/A,TRUE,"Target"}</definedName>
    <definedName name="wern_2" hidden="1">{"cover",#N/A,TRUE,"Cover";"toc6",#N/A,TRUE,"TOC";"over",#N/A,TRUE,"Overview";"ts2",#N/A,TRUE,"Det_Trans_Sum";"ei2",#N/A,TRUE,"Earnings Impact";"ad2",#N/A,TRUE,"accretion dilution";"hg2",#N/A,TRUE,"Has-Gets";"pfis2",#N/A,TRUE,"Pro Forma Income Statement";"ca2",#N/A,TRUE,"Contribution_Analysis";"acq2",#N/A,TRUE,"Acquirer";"tar2",#N/A,TRUE,"Target"}</definedName>
    <definedName name="wern_3" hidden="1">{"cover",#N/A,TRUE,"Cover";"toc6",#N/A,TRUE,"TOC";"over",#N/A,TRUE,"Overview";"ts2",#N/A,TRUE,"Det_Trans_Sum";"ei2",#N/A,TRUE,"Earnings Impact";"ad2",#N/A,TRUE,"accretion dilution";"hg2",#N/A,TRUE,"Has-Gets";"pfis2",#N/A,TRUE,"Pro Forma Income Statement";"ca2",#N/A,TRUE,"Contribution_Analysis";"acq2",#N/A,TRUE,"Acquirer";"tar2",#N/A,TRUE,"Target"}</definedName>
    <definedName name="wern_4" hidden="1">{"cover",#N/A,TRUE,"Cover";"toc6",#N/A,TRUE,"TOC";"over",#N/A,TRUE,"Overview";"ts2",#N/A,TRUE,"Det_Trans_Sum";"ei2",#N/A,TRUE,"Earnings Impact";"ad2",#N/A,TRUE,"accretion dilution";"hg2",#N/A,TRUE,"Has-Gets";"pfis2",#N/A,TRUE,"Pro Forma Income Statement";"ca2",#N/A,TRUE,"Contribution_Analysis";"acq2",#N/A,TRUE,"Acquirer";"tar2",#N/A,TRUE,"Target"}</definedName>
    <definedName name="wern_5" hidden="1">{"cover",#N/A,TRUE,"Cover";"toc6",#N/A,TRUE,"TOC";"over",#N/A,TRUE,"Overview";"ts2",#N/A,TRUE,"Det_Trans_Sum";"ei2",#N/A,TRUE,"Earnings Impact";"ad2",#N/A,TRUE,"accretion dilution";"hg2",#N/A,TRUE,"Has-Gets";"pfis2",#N/A,TRUE,"Pro Forma Income Statement";"ca2",#N/A,TRUE,"Contribution_Analysis";"acq2",#N/A,TRUE,"Acquirer";"tar2",#N/A,TRUE,"Target"}</definedName>
    <definedName name="werr"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ers" hidden="1">#REF!</definedName>
    <definedName name="werty" hidden="1">{#N/A,#N/A,FALSE,"Aging Summary";#N/A,#N/A,FALSE,"Ratio Analysis";#N/A,#N/A,FALSE,"Test 120 Day Accts";#N/A,#N/A,FALSE,"Tickmarks"}</definedName>
    <definedName name="wewe" hidden="1">{#N/A,#N/A,FALSE,"SIM95"}</definedName>
    <definedName name="wfwef" hidden="1">#REF!</definedName>
    <definedName name="win" localSheetId="6" hidden="1">{#N/A,#N/A,FALSE,"ProForma";#N/A,#N/A,FALSE,"Assumptions";#N/A,#N/A,FALSE,"Rent Roll"}</definedName>
    <definedName name="win" localSheetId="4" hidden="1">{#N/A,#N/A,FALSE,"ProForma";#N/A,#N/A,FALSE,"Assumptions";#N/A,#N/A,FALSE,"Rent Roll"}</definedName>
    <definedName name="win" localSheetId="5" hidden="1">{#N/A,#N/A,FALSE,"ProForma";#N/A,#N/A,FALSE,"Assumptions";#N/A,#N/A,FALSE,"Rent Roll"}</definedName>
    <definedName name="win" hidden="1">{#N/A,#N/A,FALSE,"ProForma";#N/A,#N/A,FALSE,"Assumptions";#N/A,#N/A,FALSE,"Rent Roll"}</definedName>
    <definedName name="Winter_Maintenance">#REF!</definedName>
    <definedName name="Wodkan">#REF!</definedName>
    <definedName name="wqed" hidden="1">{#N/A,#N/A,FALSE,"Aging Summary";#N/A,#N/A,FALSE,"Ratio Analysis";#N/A,#N/A,FALSE,"Test 120 Day Accts";#N/A,#N/A,FALSE,"Tickmarks"}</definedName>
    <definedName name="wr" localSheetId="6" hidden="1">{"Pressup",#N/A,TRUE,"Sheet1";"Resumo",#N/A,TRUE,"Cond";"Bal",#N/A,TRUE,"DR";"DR",#N/A,TRUE,"DR";"Anexos",#N/A,TRUE,"Anexo";"Tes1",#N/A,TRUE,"Proj";"Tes2",#N/A,TRUE,"Proj";"Tes3",#N/A,TRUE,"Proj";"Lojas",#N/A,TRUE,"Cond"}</definedName>
    <definedName name="wr" localSheetId="4" hidden="1">{"Pressup",#N/A,TRUE,"Sheet1";"Resumo",#N/A,TRUE,"Cond";"Bal",#N/A,TRUE,"DR";"DR",#N/A,TRUE,"DR";"Anexos",#N/A,TRUE,"Anexo";"Tes1",#N/A,TRUE,"Proj";"Tes2",#N/A,TRUE,"Proj";"Tes3",#N/A,TRUE,"Proj";"Lojas",#N/A,TRUE,"Cond"}</definedName>
    <definedName name="wr" localSheetId="5" hidden="1">{"Pressup",#N/A,TRUE,"Sheet1";"Resumo",#N/A,TRUE,"Cond";"Bal",#N/A,TRUE,"DR";"DR",#N/A,TRUE,"DR";"Anexos",#N/A,TRUE,"Anexo";"Tes1",#N/A,TRUE,"Proj";"Tes2",#N/A,TRUE,"Proj";"Tes3",#N/A,TRUE,"Proj";"Lojas",#N/A,TRUE,"Cond"}</definedName>
    <definedName name="wr" hidden="1">{"Pressup",#N/A,TRUE,"Sheet1";"Resumo",#N/A,TRUE,"Cond";"Bal",#N/A,TRUE,"DR";"DR",#N/A,TRUE,"DR";"Anexos",#N/A,TRUE,"Anexo";"Tes1",#N/A,TRUE,"Proj";"Tes2",#N/A,TRUE,"Proj";"Tes3",#N/A,TRUE,"Proj";"Lojas",#N/A,TRUE,"Cond"}</definedName>
    <definedName name="WR.édition" hidden="1">{"résultats",#N/A,FALSE,"résultats SFS";"indicateurs",#N/A,FALSE,"résultats SFS";"commentaires",#N/A,FALSE,"commentaires SFS";"graphiques",#N/A,FALSE,"graphiques SFS"}</definedName>
    <definedName name="WR.édition_2" hidden="1">{"résultats",#N/A,FALSE,"résultats SFS";"indicateurs",#N/A,FALSE,"résultats SFS";"commentaires",#N/A,FALSE,"commentaires SFS";"graphiques",#N/A,FALSE,"graphiques SFS"}</definedName>
    <definedName name="WR.édition_3" hidden="1">{"résultats",#N/A,FALSE,"résultats SFS";"indicateurs",#N/A,FALSE,"résultats SFS";"commentaires",#N/A,FALSE,"commentaires SFS";"graphiques",#N/A,FALSE,"graphiques SFS"}</definedName>
    <definedName name="WR.édition_4" hidden="1">{"résultats",#N/A,FALSE,"résultats SFS";"indicateurs",#N/A,FALSE,"résultats SFS";"commentaires",#N/A,FALSE,"commentaires SFS";"graphiques",#N/A,FALSE,"graphiques SFS"}</definedName>
    <definedName name="WR.édition_5" hidden="1">{"résultats",#N/A,FALSE,"résultats SFS";"indicateurs",#N/A,FALSE,"résultats SFS";"commentaires",#N/A,FALSE,"commentaires SFS";"graphiques",#N/A,FALSE,"graphiques SFS"}</definedName>
    <definedName name="wrg.Tages" hidden="1">{"Tages_D",#N/A,FALSE,"Tagesbericht";"Tages_PL",#N/A,FALSE,"Tagesbericht"}</definedName>
    <definedName name="wrn" localSheetId="6" hidden="1">{"glc1",#N/A,FALSE,"GLC";"glc2",#N/A,FALSE,"GLC";"glc3",#N/A,FALSE,"GLC";"glc4",#N/A,FALSE,"GLC";"glc5",#N/A,FALSE,"GLC"}</definedName>
    <definedName name="wrn" localSheetId="4" hidden="1">{"glc1",#N/A,FALSE,"GLC";"glc2",#N/A,FALSE,"GLC";"glc3",#N/A,FALSE,"GLC";"glc4",#N/A,FALSE,"GLC";"glc5",#N/A,FALSE,"GLC"}</definedName>
    <definedName name="wrn" localSheetId="5" hidden="1">{"glc1",#N/A,FALSE,"GLC";"glc2",#N/A,FALSE,"GLC";"glc3",#N/A,FALSE,"GLC";"glc4",#N/A,FALSE,"GLC";"glc5",#N/A,FALSE,"GLC"}</definedName>
    <definedName name="wrn" hidden="1">{"glc1",#N/A,FALSE,"GLC";"glc2",#N/A,FALSE,"GLC";"glc3",#N/A,FALSE,"GLC";"glc4",#N/A,FALSE,"GLC";"glc5",#N/A,FALSE,"GLC"}</definedName>
    <definedName name="wrn.01." hidden="1">{#N/A,#N/A,FALSE,"1321";#N/A,#N/A,FALSE,"1324";#N/A,#N/A,FALSE,"1333";#N/A,#N/A,FALSE,"1371"}</definedName>
    <definedName name="wrn.1." hidden="1">{"cover",#N/A,TRUE,"Cover";"toc1",#N/A,TRUE,"TOC";"ts1",#N/A,TRUE,"Transaction Summary";"ei",#N/A,TRUE,"Earnings Impact";"ad",#N/A,TRUE,"accretion dilution"}</definedName>
    <definedName name="wrn.1._2" hidden="1">{"cover",#N/A,TRUE,"Cover";"toc1",#N/A,TRUE,"TOC";"ts1",#N/A,TRUE,"Transaction Summary";"ei",#N/A,TRUE,"Earnings Impact";"ad",#N/A,TRUE,"accretion dilution"}</definedName>
    <definedName name="wrn.1._3" hidden="1">{"cover",#N/A,TRUE,"Cover";"toc1",#N/A,TRUE,"TOC";"ts1",#N/A,TRUE,"Transaction Summary";"ei",#N/A,TRUE,"Earnings Impact";"ad",#N/A,TRUE,"accretion dilution"}</definedName>
    <definedName name="wrn.1._4" hidden="1">{"cover",#N/A,TRUE,"Cover";"toc1",#N/A,TRUE,"TOC";"ts1",#N/A,TRUE,"Transaction Summary";"ei",#N/A,TRUE,"Earnings Impact";"ad",#N/A,TRUE,"accretion dilution"}</definedName>
    <definedName name="wrn.1._5" hidden="1">{"cover",#N/A,TRUE,"Cover";"toc1",#N/A,TRUE,"TOC";"ts1",#N/A,TRUE,"Transaction Summary";"ei",#N/A,TRUE,"Earnings Impact";"ad",#N/A,TRUE,"accretion dilution"}</definedName>
    <definedName name="wrn.10." hidden="1">{"cover",#N/A,TRUE,"Cover";"toc3",#N/A,TRUE,"TOC";"over",#N/A,TRUE,"Overview";"ts2",#N/A,TRUE,"Det_Trans_Sum";"ei1c",#N/A,TRUE,"Earnings Impact";"ad1",#N/A,TRUE,"accretion dilution";"pfis1",#N/A,TRUE,"Pro Forma Income Statement";"acq1c",#N/A,TRUE,"Acquirer";"tar1c",#N/A,TRUE,"Target"}</definedName>
    <definedName name="wrn.10._2" hidden="1">{"cover",#N/A,TRUE,"Cover";"toc3",#N/A,TRUE,"TOC";"over",#N/A,TRUE,"Overview";"ts2",#N/A,TRUE,"Det_Trans_Sum";"ei1c",#N/A,TRUE,"Earnings Impact";"ad1",#N/A,TRUE,"accretion dilution";"pfis1",#N/A,TRUE,"Pro Forma Income Statement";"acq1c",#N/A,TRUE,"Acquirer";"tar1c",#N/A,TRUE,"Target"}</definedName>
    <definedName name="wrn.10._3" hidden="1">{"cover",#N/A,TRUE,"Cover";"toc3",#N/A,TRUE,"TOC";"over",#N/A,TRUE,"Overview";"ts2",#N/A,TRUE,"Det_Trans_Sum";"ei1c",#N/A,TRUE,"Earnings Impact";"ad1",#N/A,TRUE,"accretion dilution";"pfis1",#N/A,TRUE,"Pro Forma Income Statement";"acq1c",#N/A,TRUE,"Acquirer";"tar1c",#N/A,TRUE,"Target"}</definedName>
    <definedName name="wrn.10._4" hidden="1">{"cover",#N/A,TRUE,"Cover";"toc3",#N/A,TRUE,"TOC";"over",#N/A,TRUE,"Overview";"ts2",#N/A,TRUE,"Det_Trans_Sum";"ei1c",#N/A,TRUE,"Earnings Impact";"ad1",#N/A,TRUE,"accretion dilution";"pfis1",#N/A,TRUE,"Pro Forma Income Statement";"acq1c",#N/A,TRUE,"Acquirer";"tar1c",#N/A,TRUE,"Target"}</definedName>
    <definedName name="wrn.10._5" hidden="1">{"cover",#N/A,TRUE,"Cover";"toc3",#N/A,TRUE,"TOC";"over",#N/A,TRUE,"Overview";"ts2",#N/A,TRUE,"Det_Trans_Sum";"ei1c",#N/A,TRUE,"Earnings Impact";"ad1",#N/A,TRUE,"accretion dilution";"pfis1",#N/A,TRUE,"Pro Forma Income Statement";"acq1c",#N/A,TRUE,"Acquirer";"tar1c",#N/A,TRUE,"Target"}</definedName>
    <definedName name="wrn.10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105_2"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105_3"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105_4"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105_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11." hidden="1">{"cover",#N/A,TRUE,"Cover";"toc3",#N/A,TRUE,"TOC";"over",#N/A,TRUE,"Overview";"ts2",#N/A,TRUE,"Det_Trans_Sum";"ei2c",#N/A,TRUE,"Earnings Impact";"ad2",#N/A,TRUE,"accretion dilution";"pfis2",#N/A,TRUE,"Pro Forma Income Statement";"acq2c",#N/A,TRUE,"Acquirer";"tar2c",#N/A,TRUE,"Target"}</definedName>
    <definedName name="wrn.11._2" hidden="1">{"cover",#N/A,TRUE,"Cover";"toc3",#N/A,TRUE,"TOC";"over",#N/A,TRUE,"Overview";"ts2",#N/A,TRUE,"Det_Trans_Sum";"ei2c",#N/A,TRUE,"Earnings Impact";"ad2",#N/A,TRUE,"accretion dilution";"pfis2",#N/A,TRUE,"Pro Forma Income Statement";"acq2c",#N/A,TRUE,"Acquirer";"tar2c",#N/A,TRUE,"Target"}</definedName>
    <definedName name="wrn.11._3" hidden="1">{"cover",#N/A,TRUE,"Cover";"toc3",#N/A,TRUE,"TOC";"over",#N/A,TRUE,"Overview";"ts2",#N/A,TRUE,"Det_Trans_Sum";"ei2c",#N/A,TRUE,"Earnings Impact";"ad2",#N/A,TRUE,"accretion dilution";"pfis2",#N/A,TRUE,"Pro Forma Income Statement";"acq2c",#N/A,TRUE,"Acquirer";"tar2c",#N/A,TRUE,"Target"}</definedName>
    <definedName name="wrn.11._4" hidden="1">{"cover",#N/A,TRUE,"Cover";"toc3",#N/A,TRUE,"TOC";"over",#N/A,TRUE,"Overview";"ts2",#N/A,TRUE,"Det_Trans_Sum";"ei2c",#N/A,TRUE,"Earnings Impact";"ad2",#N/A,TRUE,"accretion dilution";"pfis2",#N/A,TRUE,"Pro Forma Income Statement";"acq2c",#N/A,TRUE,"Acquirer";"tar2c",#N/A,TRUE,"Target"}</definedName>
    <definedName name="wrn.11._5" hidden="1">{"cover",#N/A,TRUE,"Cover";"toc3",#N/A,TRUE,"TOC";"over",#N/A,TRUE,"Overview";"ts2",#N/A,TRUE,"Det_Trans_Sum";"ei2c",#N/A,TRUE,"Earnings Impact";"ad2",#N/A,TRUE,"accretion dilution";"pfis2",#N/A,TRUE,"Pro Forma Income Statement";"acq2c",#N/A,TRUE,"Acquirer";"tar2c",#N/A,TRUE,"Target"}</definedName>
    <definedName name="wrn.12." hidden="1">{"cover",#N/A,TRUE,"Cover";"toc3",#N/A,TRUE,"TOC";"over",#N/A,TRUE,"Overview";"ts2",#N/A,TRUE,"Det_Trans_Sum";"ei3c",#N/A,TRUE,"Earnings Impact";"ad3",#N/A,TRUE,"accretion dilution";"pfis3",#N/A,TRUE,"Pro Forma Income Statement";"acq3c",#N/A,TRUE,"Acquirer";"tar3c",#N/A,TRUE,"Target"}</definedName>
    <definedName name="wrn.12._2" hidden="1">{"cover",#N/A,TRUE,"Cover";"toc3",#N/A,TRUE,"TOC";"over",#N/A,TRUE,"Overview";"ts2",#N/A,TRUE,"Det_Trans_Sum";"ei3c",#N/A,TRUE,"Earnings Impact";"ad3",#N/A,TRUE,"accretion dilution";"pfis3",#N/A,TRUE,"Pro Forma Income Statement";"acq3c",#N/A,TRUE,"Acquirer";"tar3c",#N/A,TRUE,"Target"}</definedName>
    <definedName name="wrn.12._3" hidden="1">{"cover",#N/A,TRUE,"Cover";"toc3",#N/A,TRUE,"TOC";"over",#N/A,TRUE,"Overview";"ts2",#N/A,TRUE,"Det_Trans_Sum";"ei3c",#N/A,TRUE,"Earnings Impact";"ad3",#N/A,TRUE,"accretion dilution";"pfis3",#N/A,TRUE,"Pro Forma Income Statement";"acq3c",#N/A,TRUE,"Acquirer";"tar3c",#N/A,TRUE,"Target"}</definedName>
    <definedName name="wrn.12._4" hidden="1">{"cover",#N/A,TRUE,"Cover";"toc3",#N/A,TRUE,"TOC";"over",#N/A,TRUE,"Overview";"ts2",#N/A,TRUE,"Det_Trans_Sum";"ei3c",#N/A,TRUE,"Earnings Impact";"ad3",#N/A,TRUE,"accretion dilution";"pfis3",#N/A,TRUE,"Pro Forma Income Statement";"acq3c",#N/A,TRUE,"Acquirer";"tar3c",#N/A,TRUE,"Target"}</definedName>
    <definedName name="wrn.12._5" hidden="1">{"cover",#N/A,TRUE,"Cover";"toc3",#N/A,TRUE,"TOC";"over",#N/A,TRUE,"Overview";"ts2",#N/A,TRUE,"Det_Trans_Sum";"ei3c",#N/A,TRUE,"Earnings Impact";"ad3",#N/A,TRUE,"accretion dilution";"pfis3",#N/A,TRUE,"Pro Forma Income Statement";"acq3c",#N/A,TRUE,"Acquirer";"tar3c",#N/A,TRUE,"Target"}</definedName>
    <definedName name="wrn.13."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3._2"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3._3"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3._4"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3._5"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4."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4._2"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4._3"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4._4"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4._5"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5."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5._2"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5._3"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5._4"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5._5"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6."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6._2"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6._3"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6._4"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6._5"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7." hidden="1">{"cover",#N/A,TRUE,"Cover";"toc5",#N/A,TRUE,"TOC";"over",#N/A,TRUE,"Overview";"ts2",#N/A,TRUE,"Det_Trans_Sum";"eic",#N/A,TRUE,"Earnings Impact";"ad",#N/A,TRUE,"accretion dilution";"pfis",#N/A,TRUE,"Pro Forma Income Statement";"ca",#N/A,TRUE,"Contribution_Analysis";"acqc",#N/A,TRUE,"Acquirer";"tarc",#N/A,TRUE,"Target"}</definedName>
    <definedName name="wrn.17._2" hidden="1">{"cover",#N/A,TRUE,"Cover";"toc5",#N/A,TRUE,"TOC";"over",#N/A,TRUE,"Overview";"ts2",#N/A,TRUE,"Det_Trans_Sum";"eic",#N/A,TRUE,"Earnings Impact";"ad",#N/A,TRUE,"accretion dilution";"pfis",#N/A,TRUE,"Pro Forma Income Statement";"ca",#N/A,TRUE,"Contribution_Analysis";"acqc",#N/A,TRUE,"Acquirer";"tarc",#N/A,TRUE,"Target"}</definedName>
    <definedName name="wrn.17._3" hidden="1">{"cover",#N/A,TRUE,"Cover";"toc5",#N/A,TRUE,"TOC";"over",#N/A,TRUE,"Overview";"ts2",#N/A,TRUE,"Det_Trans_Sum";"eic",#N/A,TRUE,"Earnings Impact";"ad",#N/A,TRUE,"accretion dilution";"pfis",#N/A,TRUE,"Pro Forma Income Statement";"ca",#N/A,TRUE,"Contribution_Analysis";"acqc",#N/A,TRUE,"Acquirer";"tarc",#N/A,TRUE,"Target"}</definedName>
    <definedName name="wrn.17._4" hidden="1">{"cover",#N/A,TRUE,"Cover";"toc5",#N/A,TRUE,"TOC";"over",#N/A,TRUE,"Overview";"ts2",#N/A,TRUE,"Det_Trans_Sum";"eic",#N/A,TRUE,"Earnings Impact";"ad",#N/A,TRUE,"accretion dilution";"pfis",#N/A,TRUE,"Pro Forma Income Statement";"ca",#N/A,TRUE,"Contribution_Analysis";"acqc",#N/A,TRUE,"Acquirer";"tarc",#N/A,TRUE,"Target"}</definedName>
    <definedName name="wrn.17._5" hidden="1">{"cover",#N/A,TRUE,"Cover";"toc5",#N/A,TRUE,"TOC";"over",#N/A,TRUE,"Overview";"ts2",#N/A,TRUE,"Det_Trans_Sum";"eic",#N/A,TRUE,"Earnings Impact";"ad",#N/A,TRUE,"accretion dilution";"pfis",#N/A,TRUE,"Pro Forma Income Statement";"ca",#N/A,TRUE,"Contribution_Analysis";"acqc",#N/A,TRUE,"Acquirer";"tarc",#N/A,TRUE,"Target"}</definedName>
    <definedName name="wrn.18." hidden="1">{"cover",#N/A,TRUE,"Cover";"toc5",#N/A,TRUE,"TOC";"over",#N/A,TRUE,"Overview";"ts2",#N/A,TRUE,"Det_Trans_Sum";"ei1c",#N/A,TRUE,"Earnings Impact";"ad1",#N/A,TRUE,"accretion dilution";"pfis1",#N/A,TRUE,"Pro Forma Income Statement";"ca1",#N/A,TRUE,"Contribution_Analysis";"acq1c",#N/A,TRUE,"Acquirer";"tar1c",#N/A,TRUE,"Target"}</definedName>
    <definedName name="wrn.18._2" hidden="1">{"cover",#N/A,TRUE,"Cover";"toc5",#N/A,TRUE,"TOC";"over",#N/A,TRUE,"Overview";"ts2",#N/A,TRUE,"Det_Trans_Sum";"ei1c",#N/A,TRUE,"Earnings Impact";"ad1",#N/A,TRUE,"accretion dilution";"pfis1",#N/A,TRUE,"Pro Forma Income Statement";"ca1",#N/A,TRUE,"Contribution_Analysis";"acq1c",#N/A,TRUE,"Acquirer";"tar1c",#N/A,TRUE,"Target"}</definedName>
    <definedName name="wrn.18._3" hidden="1">{"cover",#N/A,TRUE,"Cover";"toc5",#N/A,TRUE,"TOC";"over",#N/A,TRUE,"Overview";"ts2",#N/A,TRUE,"Det_Trans_Sum";"ei1c",#N/A,TRUE,"Earnings Impact";"ad1",#N/A,TRUE,"accretion dilution";"pfis1",#N/A,TRUE,"Pro Forma Income Statement";"ca1",#N/A,TRUE,"Contribution_Analysis";"acq1c",#N/A,TRUE,"Acquirer";"tar1c",#N/A,TRUE,"Target"}</definedName>
    <definedName name="wrn.18._4" hidden="1">{"cover",#N/A,TRUE,"Cover";"toc5",#N/A,TRUE,"TOC";"over",#N/A,TRUE,"Overview";"ts2",#N/A,TRUE,"Det_Trans_Sum";"ei1c",#N/A,TRUE,"Earnings Impact";"ad1",#N/A,TRUE,"accretion dilution";"pfis1",#N/A,TRUE,"Pro Forma Income Statement";"ca1",#N/A,TRUE,"Contribution_Analysis";"acq1c",#N/A,TRUE,"Acquirer";"tar1c",#N/A,TRUE,"Target"}</definedName>
    <definedName name="wrn.18._5" hidden="1">{"cover",#N/A,TRUE,"Cover";"toc5",#N/A,TRUE,"TOC";"over",#N/A,TRUE,"Overview";"ts2",#N/A,TRUE,"Det_Trans_Sum";"ei1c",#N/A,TRUE,"Earnings Impact";"ad1",#N/A,TRUE,"accretion dilution";"pfis1",#N/A,TRUE,"Pro Forma Income Statement";"ca1",#N/A,TRUE,"Contribution_Analysis";"acq1c",#N/A,TRUE,"Acquirer";"tar1c",#N/A,TRUE,"Target"}</definedName>
    <definedName name="wrn.19." hidden="1">{"cover",#N/A,TRUE,"Cover";"toc5",#N/A,TRUE,"TOC";"ts2",#N/A,TRUE,"Det_Trans_Sum";"over",#N/A,TRUE,"Overview";"ei2c",#N/A,TRUE,"Earnings Impact";"ad2",#N/A,TRUE,"accretion dilution";"pfis2",#N/A,TRUE,"Pro Forma Income Statement";"ca2",#N/A,TRUE,"Contribution_Analysis";"acq2c",#N/A,TRUE,"Acquirer";"tar2c",#N/A,TRUE,"Target"}</definedName>
    <definedName name="wrn.19._2" hidden="1">{"cover",#N/A,TRUE,"Cover";"toc5",#N/A,TRUE,"TOC";"ts2",#N/A,TRUE,"Det_Trans_Sum";"over",#N/A,TRUE,"Overview";"ei2c",#N/A,TRUE,"Earnings Impact";"ad2",#N/A,TRUE,"accretion dilution";"pfis2",#N/A,TRUE,"Pro Forma Income Statement";"ca2",#N/A,TRUE,"Contribution_Analysis";"acq2c",#N/A,TRUE,"Acquirer";"tar2c",#N/A,TRUE,"Target"}</definedName>
    <definedName name="wrn.19._3" hidden="1">{"cover",#N/A,TRUE,"Cover";"toc5",#N/A,TRUE,"TOC";"ts2",#N/A,TRUE,"Det_Trans_Sum";"over",#N/A,TRUE,"Overview";"ei2c",#N/A,TRUE,"Earnings Impact";"ad2",#N/A,TRUE,"accretion dilution";"pfis2",#N/A,TRUE,"Pro Forma Income Statement";"ca2",#N/A,TRUE,"Contribution_Analysis";"acq2c",#N/A,TRUE,"Acquirer";"tar2c",#N/A,TRUE,"Target"}</definedName>
    <definedName name="wrn.19._4" hidden="1">{"cover",#N/A,TRUE,"Cover";"toc5",#N/A,TRUE,"TOC";"ts2",#N/A,TRUE,"Det_Trans_Sum";"over",#N/A,TRUE,"Overview";"ei2c",#N/A,TRUE,"Earnings Impact";"ad2",#N/A,TRUE,"accretion dilution";"pfis2",#N/A,TRUE,"Pro Forma Income Statement";"ca2",#N/A,TRUE,"Contribution_Analysis";"acq2c",#N/A,TRUE,"Acquirer";"tar2c",#N/A,TRUE,"Target"}</definedName>
    <definedName name="wrn.19._5" hidden="1">{"cover",#N/A,TRUE,"Cover";"toc5",#N/A,TRUE,"TOC";"ts2",#N/A,TRUE,"Det_Trans_Sum";"over",#N/A,TRUE,"Overview";"ei2c",#N/A,TRUE,"Earnings Impact";"ad2",#N/A,TRUE,"accretion dilution";"pfis2",#N/A,TRUE,"Pro Forma Income Statement";"ca2",#N/A,TRUE,"Contribution_Analysis";"acq2c",#N/A,TRUE,"Acquirer";"tar2c",#N/A,TRUE,"Target"}</definedName>
    <definedName name="wrn.2." hidden="1">{"cover",#N/A,TRUE,"Cover";"toc1",#N/A,TRUE,"TOC";"ts1",#N/A,TRUE,"Transaction Summary";"ei1",#N/A,TRUE,"Earnings Impact";"ad1",#N/A,TRUE,"accretion dilution"}</definedName>
    <definedName name="wrn.2._.pagers."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_2" hidden="1">{"cover",#N/A,TRUE,"Cover";"toc1",#N/A,TRUE,"TOC";"ts1",#N/A,TRUE,"Transaction Summary";"ei1",#N/A,TRUE,"Earnings Impact";"ad1",#N/A,TRUE,"accretion dilution"}</definedName>
    <definedName name="wrn.2._3" hidden="1">{"cover",#N/A,TRUE,"Cover";"toc1",#N/A,TRUE,"TOC";"ts1",#N/A,TRUE,"Transaction Summary";"ei1",#N/A,TRUE,"Earnings Impact";"ad1",#N/A,TRUE,"accretion dilution"}</definedName>
    <definedName name="wrn.2._4" hidden="1">{"cover",#N/A,TRUE,"Cover";"toc1",#N/A,TRUE,"TOC";"ts1",#N/A,TRUE,"Transaction Summary";"ei1",#N/A,TRUE,"Earnings Impact";"ad1",#N/A,TRUE,"accretion dilution"}</definedName>
    <definedName name="wrn.2._5" hidden="1">{"cover",#N/A,TRUE,"Cover";"toc1",#N/A,TRUE,"TOC";"ts1",#N/A,TRUE,"Transaction Summary";"ei1",#N/A,TRUE,"Earnings Impact";"ad1",#N/A,TRUE,"accretion dilution"}</definedName>
    <definedName name="wrn.20." hidden="1">{"cover",#N/A,TRUE,"Cover";"toc5",#N/A,TRUE,"TOC";"over",#N/A,TRUE,"Overview";"ts2",#N/A,TRUE,"Det_Trans_Sum";"ei3c",#N/A,TRUE,"Earnings Impact";"ad3",#N/A,TRUE,"accretion dilution";"pfis3",#N/A,TRUE,"Pro Forma Income Statement";"ca3",#N/A,TRUE,"Contribution_Analysis";"acq3c",#N/A,TRUE,"Acquirer";"tar3c",#N/A,TRUE,"Target"}</definedName>
    <definedName name="wrn.20._2" hidden="1">{"cover",#N/A,TRUE,"Cover";"toc5",#N/A,TRUE,"TOC";"over",#N/A,TRUE,"Overview";"ts2",#N/A,TRUE,"Det_Trans_Sum";"ei3c",#N/A,TRUE,"Earnings Impact";"ad3",#N/A,TRUE,"accretion dilution";"pfis3",#N/A,TRUE,"Pro Forma Income Statement";"ca3",#N/A,TRUE,"Contribution_Analysis";"acq3c",#N/A,TRUE,"Acquirer";"tar3c",#N/A,TRUE,"Target"}</definedName>
    <definedName name="wrn.20._3" hidden="1">{"cover",#N/A,TRUE,"Cover";"toc5",#N/A,TRUE,"TOC";"over",#N/A,TRUE,"Overview";"ts2",#N/A,TRUE,"Det_Trans_Sum";"ei3c",#N/A,TRUE,"Earnings Impact";"ad3",#N/A,TRUE,"accretion dilution";"pfis3",#N/A,TRUE,"Pro Forma Income Statement";"ca3",#N/A,TRUE,"Contribution_Analysis";"acq3c",#N/A,TRUE,"Acquirer";"tar3c",#N/A,TRUE,"Target"}</definedName>
    <definedName name="wrn.20._4" hidden="1">{"cover",#N/A,TRUE,"Cover";"toc5",#N/A,TRUE,"TOC";"over",#N/A,TRUE,"Overview";"ts2",#N/A,TRUE,"Det_Trans_Sum";"ei3c",#N/A,TRUE,"Earnings Impact";"ad3",#N/A,TRUE,"accretion dilution";"pfis3",#N/A,TRUE,"Pro Forma Income Statement";"ca3",#N/A,TRUE,"Contribution_Analysis";"acq3c",#N/A,TRUE,"Acquirer";"tar3c",#N/A,TRUE,"Target"}</definedName>
    <definedName name="wrn.20._5" hidden="1">{"cover",#N/A,TRUE,"Cover";"toc5",#N/A,TRUE,"TOC";"over",#N/A,TRUE,"Overview";"ts2",#N/A,TRUE,"Det_Trans_Sum";"ei3c",#N/A,TRUE,"Earnings Impact";"ad3",#N/A,TRUE,"accretion dilution";"pfis3",#N/A,TRUE,"Pro Forma Income Statement";"ca3",#N/A,TRUE,"Contribution_Analysis";"acq3c",#N/A,TRUE,"Acquirer";"tar3c",#N/A,TRUE,"Target"}</definedName>
    <definedName name="wrn.21." hidden="1">{"cover",#N/A,TRUE,"Cover";"toc6",#N/A,TRUE,"TOC";"over",#N/A,TRUE,"Overview";"ts2",#N/A,TRUE,"Det_Trans_Sum";"eic",#N/A,TRUE,"Earnings Impact";"ad",#N/A,TRUE,"accretion dilution";"hg",#N/A,TRUE,"Has-Gets";"pfis",#N/A,TRUE,"Pro Forma Income Statement";"ca",#N/A,TRUE,"Contribution_Analysis";"acqc",#N/A,TRUE,"Acquirer";"tarc",#N/A,TRUE,"Target"}</definedName>
    <definedName name="wrn.21._2" hidden="1">{"cover",#N/A,TRUE,"Cover";"toc6",#N/A,TRUE,"TOC";"over",#N/A,TRUE,"Overview";"ts2",#N/A,TRUE,"Det_Trans_Sum";"eic",#N/A,TRUE,"Earnings Impact";"ad",#N/A,TRUE,"accretion dilution";"hg",#N/A,TRUE,"Has-Gets";"pfis",#N/A,TRUE,"Pro Forma Income Statement";"ca",#N/A,TRUE,"Contribution_Analysis";"acqc",#N/A,TRUE,"Acquirer";"tarc",#N/A,TRUE,"Target"}</definedName>
    <definedName name="wrn.21._3" hidden="1">{"cover",#N/A,TRUE,"Cover";"toc6",#N/A,TRUE,"TOC";"over",#N/A,TRUE,"Overview";"ts2",#N/A,TRUE,"Det_Trans_Sum";"eic",#N/A,TRUE,"Earnings Impact";"ad",#N/A,TRUE,"accretion dilution";"hg",#N/A,TRUE,"Has-Gets";"pfis",#N/A,TRUE,"Pro Forma Income Statement";"ca",#N/A,TRUE,"Contribution_Analysis";"acqc",#N/A,TRUE,"Acquirer";"tarc",#N/A,TRUE,"Target"}</definedName>
    <definedName name="wrn.21._4" hidden="1">{"cover",#N/A,TRUE,"Cover";"toc6",#N/A,TRUE,"TOC";"over",#N/A,TRUE,"Overview";"ts2",#N/A,TRUE,"Det_Trans_Sum";"eic",#N/A,TRUE,"Earnings Impact";"ad",#N/A,TRUE,"accretion dilution";"hg",#N/A,TRUE,"Has-Gets";"pfis",#N/A,TRUE,"Pro Forma Income Statement";"ca",#N/A,TRUE,"Contribution_Analysis";"acqc",#N/A,TRUE,"Acquirer";"tarc",#N/A,TRUE,"Target"}</definedName>
    <definedName name="wrn.21._5" hidden="1">{"cover",#N/A,TRUE,"Cover";"toc6",#N/A,TRUE,"TOC";"over",#N/A,TRUE,"Overview";"ts2",#N/A,TRUE,"Det_Trans_Sum";"eic",#N/A,TRUE,"Earnings Impact";"ad",#N/A,TRUE,"accretion dilution";"hg",#N/A,TRUE,"Has-Gets";"pfis",#N/A,TRUE,"Pro Forma Income Statement";"ca",#N/A,TRUE,"Contribution_Analysis";"acqc",#N/A,TRUE,"Acquirer";"tarc",#N/A,TRUE,"Target"}</definedName>
    <definedName name="wrn.22."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2._2"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2._3"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2._4"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2._5"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3."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3._2"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3._3"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3._4"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3._5"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4." hidden="1">{"cover",#N/A,TRUE,"Cover";"toc6",#N/A,TRUE,"TOC";"over",#N/A,TRUE,"Overview";"ts2",#N/A,TRUE,"Det_Trans_Sum";"ei3c",#N/A,TRUE,"Earnings Impact";"ad3",#N/A,TRUE,"accretion dilution";"hg3",#N/A,TRUE,"Has-Gets";"pfis",#N/A,TRUE,"Pro Forma Income Statement";"ca3",#N/A,TRUE,"Contribution_Analysis";"acq3c",#N/A,TRUE,"Acquirer";"tar3c",#N/A,TRUE,"Target"}</definedName>
    <definedName name="wrn.24._2" hidden="1">{"cover",#N/A,TRUE,"Cover";"toc6",#N/A,TRUE,"TOC";"over",#N/A,TRUE,"Overview";"ts2",#N/A,TRUE,"Det_Trans_Sum";"ei3c",#N/A,TRUE,"Earnings Impact";"ad3",#N/A,TRUE,"accretion dilution";"hg3",#N/A,TRUE,"Has-Gets";"pfis",#N/A,TRUE,"Pro Forma Income Statement";"ca3",#N/A,TRUE,"Contribution_Analysis";"acq3c",#N/A,TRUE,"Acquirer";"tar3c",#N/A,TRUE,"Target"}</definedName>
    <definedName name="wrn.24._3" hidden="1">{"cover",#N/A,TRUE,"Cover";"toc6",#N/A,TRUE,"TOC";"over",#N/A,TRUE,"Overview";"ts2",#N/A,TRUE,"Det_Trans_Sum";"ei3c",#N/A,TRUE,"Earnings Impact";"ad3",#N/A,TRUE,"accretion dilution";"hg3",#N/A,TRUE,"Has-Gets";"pfis",#N/A,TRUE,"Pro Forma Income Statement";"ca3",#N/A,TRUE,"Contribution_Analysis";"acq3c",#N/A,TRUE,"Acquirer";"tar3c",#N/A,TRUE,"Target"}</definedName>
    <definedName name="wrn.24._4" hidden="1">{"cover",#N/A,TRUE,"Cover";"toc6",#N/A,TRUE,"TOC";"over",#N/A,TRUE,"Overview";"ts2",#N/A,TRUE,"Det_Trans_Sum";"ei3c",#N/A,TRUE,"Earnings Impact";"ad3",#N/A,TRUE,"accretion dilution";"hg3",#N/A,TRUE,"Has-Gets";"pfis",#N/A,TRUE,"Pro Forma Income Statement";"ca3",#N/A,TRUE,"Contribution_Analysis";"acq3c",#N/A,TRUE,"Acquirer";"tar3c",#N/A,TRUE,"Target"}</definedName>
    <definedName name="wrn.24._5" hidden="1">{"cover",#N/A,TRUE,"Cover";"toc6",#N/A,TRUE,"TOC";"over",#N/A,TRUE,"Overview";"ts2",#N/A,TRUE,"Det_Trans_Sum";"ei3c",#N/A,TRUE,"Earnings Impact";"ad3",#N/A,TRUE,"accretion dilution";"hg3",#N/A,TRUE,"Has-Gets";"pfis",#N/A,TRUE,"Pro Forma Income Statement";"ca3",#N/A,TRUE,"Contribution_Analysis";"acq3c",#N/A,TRUE,"Acquirer";"tar3c",#N/A,TRUE,"Target"}</definedName>
    <definedName name="wrn.25." hidden="1">{"cover",#N/A,TRUE,"Cover";"toc3",#N/A,TRUE,"TOC";"over",#N/A,TRUE,"Overview";"ts2",#N/A,TRUE,"Det_Trans_Sum";"ei",#N/A,TRUE,"Earnings Impact";"ad",#N/A,TRUE,"accretion dilution";"pfis",#N/A,TRUE,"Pro Forma Income Statement";"acq",#N/A,TRUE,"Acquirer";"tar",#N/A,TRUE,"Target"}</definedName>
    <definedName name="wrn.25._2" hidden="1">{"cover",#N/A,TRUE,"Cover";"toc3",#N/A,TRUE,"TOC";"over",#N/A,TRUE,"Overview";"ts2",#N/A,TRUE,"Det_Trans_Sum";"ei",#N/A,TRUE,"Earnings Impact";"ad",#N/A,TRUE,"accretion dilution";"pfis",#N/A,TRUE,"Pro Forma Income Statement";"acq",#N/A,TRUE,"Acquirer";"tar",#N/A,TRUE,"Target"}</definedName>
    <definedName name="wrn.25._3" hidden="1">{"cover",#N/A,TRUE,"Cover";"toc3",#N/A,TRUE,"TOC";"over",#N/A,TRUE,"Overview";"ts2",#N/A,TRUE,"Det_Trans_Sum";"ei",#N/A,TRUE,"Earnings Impact";"ad",#N/A,TRUE,"accretion dilution";"pfis",#N/A,TRUE,"Pro Forma Income Statement";"acq",#N/A,TRUE,"Acquirer";"tar",#N/A,TRUE,"Target"}</definedName>
    <definedName name="wrn.25._4" hidden="1">{"cover",#N/A,TRUE,"Cover";"toc3",#N/A,TRUE,"TOC";"over",#N/A,TRUE,"Overview";"ts2",#N/A,TRUE,"Det_Trans_Sum";"ei",#N/A,TRUE,"Earnings Impact";"ad",#N/A,TRUE,"accretion dilution";"pfis",#N/A,TRUE,"Pro Forma Income Statement";"acq",#N/A,TRUE,"Acquirer";"tar",#N/A,TRUE,"Target"}</definedName>
    <definedName name="wrn.25._5" hidden="1">{"cover",#N/A,TRUE,"Cover";"toc3",#N/A,TRUE,"TOC";"over",#N/A,TRUE,"Overview";"ts2",#N/A,TRUE,"Det_Trans_Sum";"ei",#N/A,TRUE,"Earnings Impact";"ad",#N/A,TRUE,"accretion dilution";"pfis",#N/A,TRUE,"Pro Forma Income Statement";"acq",#N/A,TRUE,"Acquirer";"tar",#N/A,TRUE,"Target"}</definedName>
    <definedName name="wrn.26." hidden="1">{"cover",#N/A,TRUE,"Cover";"toc3",#N/A,TRUE,"TOC";"over",#N/A,TRUE,"Overview";"ts2",#N/A,TRUE,"Det_Trans_Sum";"ei1",#N/A,TRUE,"Earnings Impact";"ad1",#N/A,TRUE,"accretion dilution";"pfis1",#N/A,TRUE,"Pro Forma Income Statement";"acq1",#N/A,TRUE,"Acquirer";"tar1",#N/A,TRUE,"Target"}</definedName>
    <definedName name="wrn.26._2" hidden="1">{"cover",#N/A,TRUE,"Cover";"toc3",#N/A,TRUE,"TOC";"over",#N/A,TRUE,"Overview";"ts2",#N/A,TRUE,"Det_Trans_Sum";"ei1",#N/A,TRUE,"Earnings Impact";"ad1",#N/A,TRUE,"accretion dilution";"pfis1",#N/A,TRUE,"Pro Forma Income Statement";"acq1",#N/A,TRUE,"Acquirer";"tar1",#N/A,TRUE,"Target"}</definedName>
    <definedName name="wrn.26._3" hidden="1">{"cover",#N/A,TRUE,"Cover";"toc3",#N/A,TRUE,"TOC";"over",#N/A,TRUE,"Overview";"ts2",#N/A,TRUE,"Det_Trans_Sum";"ei1",#N/A,TRUE,"Earnings Impact";"ad1",#N/A,TRUE,"accretion dilution";"pfis1",#N/A,TRUE,"Pro Forma Income Statement";"acq1",#N/A,TRUE,"Acquirer";"tar1",#N/A,TRUE,"Target"}</definedName>
    <definedName name="wrn.26._4" hidden="1">{"cover",#N/A,TRUE,"Cover";"toc3",#N/A,TRUE,"TOC";"over",#N/A,TRUE,"Overview";"ts2",#N/A,TRUE,"Det_Trans_Sum";"ei1",#N/A,TRUE,"Earnings Impact";"ad1",#N/A,TRUE,"accretion dilution";"pfis1",#N/A,TRUE,"Pro Forma Income Statement";"acq1",#N/A,TRUE,"Acquirer";"tar1",#N/A,TRUE,"Target"}</definedName>
    <definedName name="wrn.26._5" hidden="1">{"cover",#N/A,TRUE,"Cover";"toc3",#N/A,TRUE,"TOC";"over",#N/A,TRUE,"Overview";"ts2",#N/A,TRUE,"Det_Trans_Sum";"ei1",#N/A,TRUE,"Earnings Impact";"ad1",#N/A,TRUE,"accretion dilution";"pfis1",#N/A,TRUE,"Pro Forma Income Statement";"acq1",#N/A,TRUE,"Acquirer";"tar1",#N/A,TRUE,"Target"}</definedName>
    <definedName name="wrn.27." hidden="1">{"cover",#N/A,TRUE,"Cover";"toc3",#N/A,TRUE,"TOC";"over",#N/A,TRUE,"Overview";"ts2",#N/A,TRUE,"Det_Trans_Sum";"ei2",#N/A,TRUE,"Earnings Impact";"ad2",#N/A,TRUE,"accretion dilution";"pfis2",#N/A,TRUE,"Pro Forma Income Statement";"acq2",#N/A,TRUE,"Acquirer";"tar2",#N/A,TRUE,"Target"}</definedName>
    <definedName name="wrn.27._2" hidden="1">{"cover",#N/A,TRUE,"Cover";"toc3",#N/A,TRUE,"TOC";"over",#N/A,TRUE,"Overview";"ts2",#N/A,TRUE,"Det_Trans_Sum";"ei2",#N/A,TRUE,"Earnings Impact";"ad2",#N/A,TRUE,"accretion dilution";"pfis2",#N/A,TRUE,"Pro Forma Income Statement";"acq2",#N/A,TRUE,"Acquirer";"tar2",#N/A,TRUE,"Target"}</definedName>
    <definedName name="wrn.27._3" hidden="1">{"cover",#N/A,TRUE,"Cover";"toc3",#N/A,TRUE,"TOC";"over",#N/A,TRUE,"Overview";"ts2",#N/A,TRUE,"Det_Trans_Sum";"ei2",#N/A,TRUE,"Earnings Impact";"ad2",#N/A,TRUE,"accretion dilution";"pfis2",#N/A,TRUE,"Pro Forma Income Statement";"acq2",#N/A,TRUE,"Acquirer";"tar2",#N/A,TRUE,"Target"}</definedName>
    <definedName name="wrn.27._4" hidden="1">{"cover",#N/A,TRUE,"Cover";"toc3",#N/A,TRUE,"TOC";"over",#N/A,TRUE,"Overview";"ts2",#N/A,TRUE,"Det_Trans_Sum";"ei2",#N/A,TRUE,"Earnings Impact";"ad2",#N/A,TRUE,"accretion dilution";"pfis2",#N/A,TRUE,"Pro Forma Income Statement";"acq2",#N/A,TRUE,"Acquirer";"tar2",#N/A,TRUE,"Target"}</definedName>
    <definedName name="wrn.27._5" hidden="1">{"cover",#N/A,TRUE,"Cover";"toc3",#N/A,TRUE,"TOC";"over",#N/A,TRUE,"Overview";"ts2",#N/A,TRUE,"Det_Trans_Sum";"ei2",#N/A,TRUE,"Earnings Impact";"ad2",#N/A,TRUE,"accretion dilution";"pfis2",#N/A,TRUE,"Pro Forma Income Statement";"acq2",#N/A,TRUE,"Acquirer";"tar2",#N/A,TRUE,"Target"}</definedName>
    <definedName name="wrn.28." hidden="1">{"cover",#N/A,TRUE,"Cover";"toc3",#N/A,TRUE,"TOC";"over",#N/A,TRUE,"Overview";"ts2",#N/A,TRUE,"Det_Trans_Sum";"ei3",#N/A,TRUE,"Earnings Impact";"ad3",#N/A,TRUE,"accretion dilution";"pfis3",#N/A,TRUE,"Pro Forma Income Statement";"acq3",#N/A,TRUE,"Acquirer";"tar3",#N/A,TRUE,"Target"}</definedName>
    <definedName name="wrn.28._2" hidden="1">{"cover",#N/A,TRUE,"Cover";"toc3",#N/A,TRUE,"TOC";"over",#N/A,TRUE,"Overview";"ts2",#N/A,TRUE,"Det_Trans_Sum";"ei3",#N/A,TRUE,"Earnings Impact";"ad3",#N/A,TRUE,"accretion dilution";"pfis3",#N/A,TRUE,"Pro Forma Income Statement";"acq3",#N/A,TRUE,"Acquirer";"tar3",#N/A,TRUE,"Target"}</definedName>
    <definedName name="wrn.28._3" hidden="1">{"cover",#N/A,TRUE,"Cover";"toc3",#N/A,TRUE,"TOC";"over",#N/A,TRUE,"Overview";"ts2",#N/A,TRUE,"Det_Trans_Sum";"ei3",#N/A,TRUE,"Earnings Impact";"ad3",#N/A,TRUE,"accretion dilution";"pfis3",#N/A,TRUE,"Pro Forma Income Statement";"acq3",#N/A,TRUE,"Acquirer";"tar3",#N/A,TRUE,"Target"}</definedName>
    <definedName name="wrn.28._4" hidden="1">{"cover",#N/A,TRUE,"Cover";"toc3",#N/A,TRUE,"TOC";"over",#N/A,TRUE,"Overview";"ts2",#N/A,TRUE,"Det_Trans_Sum";"ei3",#N/A,TRUE,"Earnings Impact";"ad3",#N/A,TRUE,"accretion dilution";"pfis3",#N/A,TRUE,"Pro Forma Income Statement";"acq3",#N/A,TRUE,"Acquirer";"tar3",#N/A,TRUE,"Target"}</definedName>
    <definedName name="wrn.28._5" hidden="1">{"cover",#N/A,TRUE,"Cover";"toc3",#N/A,TRUE,"TOC";"over",#N/A,TRUE,"Overview";"ts2",#N/A,TRUE,"Det_Trans_Sum";"ei3",#N/A,TRUE,"Earnings Impact";"ad3",#N/A,TRUE,"accretion dilution";"pfis3",#N/A,TRUE,"Pro Forma Income Statement";"acq3",#N/A,TRUE,"Acquirer";"tar3",#N/A,TRUE,"Target"}</definedName>
    <definedName name="wrn.29."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29._2"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29._3"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29._4"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29._5"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3." hidden="1">{"cover",#N/A,TRUE,"Cover";"toc1",#N/A,TRUE,"TOC";"ts1",#N/A,TRUE,"Transaction Summary";"ei2",#N/A,TRUE,"Earnings Impact";"ad2",#N/A,TRUE,"accretion dilution"}</definedName>
    <definedName name="wrn.3._2" hidden="1">{"cover",#N/A,TRUE,"Cover";"toc1",#N/A,TRUE,"TOC";"ts1",#N/A,TRUE,"Transaction Summary";"ei2",#N/A,TRUE,"Earnings Impact";"ad2",#N/A,TRUE,"accretion dilution"}</definedName>
    <definedName name="wrn.3._3" hidden="1">{"cover",#N/A,TRUE,"Cover";"toc1",#N/A,TRUE,"TOC";"ts1",#N/A,TRUE,"Transaction Summary";"ei2",#N/A,TRUE,"Earnings Impact";"ad2",#N/A,TRUE,"accretion dilution"}</definedName>
    <definedName name="wrn.3._4" hidden="1">{"cover",#N/A,TRUE,"Cover";"toc1",#N/A,TRUE,"TOC";"ts1",#N/A,TRUE,"Transaction Summary";"ei2",#N/A,TRUE,"Earnings Impact";"ad2",#N/A,TRUE,"accretion dilution"}</definedName>
    <definedName name="wrn.3._5" hidden="1">{"cover",#N/A,TRUE,"Cover";"toc1",#N/A,TRUE,"TOC";"ts1",#N/A,TRUE,"Transaction Summary";"ei2",#N/A,TRUE,"Earnings Impact";"ad2",#N/A,TRUE,"accretion dilution"}</definedName>
    <definedName name="wrn.30."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0._2"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0._3"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0._4"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0._5"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1."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1._2"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1._3"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1._4"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1._5"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2."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2._2"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2._3"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2._4"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2._5"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3." hidden="1">{"cover",#N/A,TRUE,"Cover";"toc5",#N/A,TRUE,"TOC";"over",#N/A,TRUE,"Overview";"ts2",#N/A,TRUE,"Det_Trans_Sum";"ei",#N/A,TRUE,"Earnings Impact";"ad",#N/A,TRUE,"accretion dilution";"pfis",#N/A,TRUE,"Pro Forma Income Statement";"ca",#N/A,TRUE,"Contribution_Analysis";"acq",#N/A,TRUE,"Acquirer";"tar",#N/A,TRUE,"Target"}</definedName>
    <definedName name="wrn.33._2" hidden="1">{"cover",#N/A,TRUE,"Cover";"toc5",#N/A,TRUE,"TOC";"over",#N/A,TRUE,"Overview";"ts2",#N/A,TRUE,"Det_Trans_Sum";"ei",#N/A,TRUE,"Earnings Impact";"ad",#N/A,TRUE,"accretion dilution";"pfis",#N/A,TRUE,"Pro Forma Income Statement";"ca",#N/A,TRUE,"Contribution_Analysis";"acq",#N/A,TRUE,"Acquirer";"tar",#N/A,TRUE,"Target"}</definedName>
    <definedName name="wrn.33._3" hidden="1">{"cover",#N/A,TRUE,"Cover";"toc5",#N/A,TRUE,"TOC";"over",#N/A,TRUE,"Overview";"ts2",#N/A,TRUE,"Det_Trans_Sum";"ei",#N/A,TRUE,"Earnings Impact";"ad",#N/A,TRUE,"accretion dilution";"pfis",#N/A,TRUE,"Pro Forma Income Statement";"ca",#N/A,TRUE,"Contribution_Analysis";"acq",#N/A,TRUE,"Acquirer";"tar",#N/A,TRUE,"Target"}</definedName>
    <definedName name="wrn.33._4" hidden="1">{"cover",#N/A,TRUE,"Cover";"toc5",#N/A,TRUE,"TOC";"over",#N/A,TRUE,"Overview";"ts2",#N/A,TRUE,"Det_Trans_Sum";"ei",#N/A,TRUE,"Earnings Impact";"ad",#N/A,TRUE,"accretion dilution";"pfis",#N/A,TRUE,"Pro Forma Income Statement";"ca",#N/A,TRUE,"Contribution_Analysis";"acq",#N/A,TRUE,"Acquirer";"tar",#N/A,TRUE,"Target"}</definedName>
    <definedName name="wrn.33._5" hidden="1">{"cover",#N/A,TRUE,"Cover";"toc5",#N/A,TRUE,"TOC";"over",#N/A,TRUE,"Overview";"ts2",#N/A,TRUE,"Det_Trans_Sum";"ei",#N/A,TRUE,"Earnings Impact";"ad",#N/A,TRUE,"accretion dilution";"pfis",#N/A,TRUE,"Pro Forma Income Statement";"ca",#N/A,TRUE,"Contribution_Analysis";"acq",#N/A,TRUE,"Acquirer";"tar",#N/A,TRUE,"Target"}</definedName>
    <definedName name="wrn.34." hidden="1">{"cover",#N/A,TRUE,"Cover";"toc5",#N/A,TRUE,"TOC";"over",#N/A,TRUE,"Overview";"ts2",#N/A,TRUE,"Det_Trans_Sum";"ei1",#N/A,TRUE,"Earnings Impact";"ad1",#N/A,TRUE,"accretion dilution";"pfis1",#N/A,TRUE,"Pro Forma Income Statement";"ca1",#N/A,TRUE,"Contribution_Analysis";"acq1",#N/A,TRUE,"Acquirer";"tar1",#N/A,TRUE,"Target"}</definedName>
    <definedName name="wrn.34._2" hidden="1">{"cover",#N/A,TRUE,"Cover";"toc5",#N/A,TRUE,"TOC";"over",#N/A,TRUE,"Overview";"ts2",#N/A,TRUE,"Det_Trans_Sum";"ei1",#N/A,TRUE,"Earnings Impact";"ad1",#N/A,TRUE,"accretion dilution";"pfis1",#N/A,TRUE,"Pro Forma Income Statement";"ca1",#N/A,TRUE,"Contribution_Analysis";"acq1",#N/A,TRUE,"Acquirer";"tar1",#N/A,TRUE,"Target"}</definedName>
    <definedName name="wrn.34._3" hidden="1">{"cover",#N/A,TRUE,"Cover";"toc5",#N/A,TRUE,"TOC";"over",#N/A,TRUE,"Overview";"ts2",#N/A,TRUE,"Det_Trans_Sum";"ei1",#N/A,TRUE,"Earnings Impact";"ad1",#N/A,TRUE,"accretion dilution";"pfis1",#N/A,TRUE,"Pro Forma Income Statement";"ca1",#N/A,TRUE,"Contribution_Analysis";"acq1",#N/A,TRUE,"Acquirer";"tar1",#N/A,TRUE,"Target"}</definedName>
    <definedName name="wrn.34._4" hidden="1">{"cover",#N/A,TRUE,"Cover";"toc5",#N/A,TRUE,"TOC";"over",#N/A,TRUE,"Overview";"ts2",#N/A,TRUE,"Det_Trans_Sum";"ei1",#N/A,TRUE,"Earnings Impact";"ad1",#N/A,TRUE,"accretion dilution";"pfis1",#N/A,TRUE,"Pro Forma Income Statement";"ca1",#N/A,TRUE,"Contribution_Analysis";"acq1",#N/A,TRUE,"Acquirer";"tar1",#N/A,TRUE,"Target"}</definedName>
    <definedName name="wrn.34._5" hidden="1">{"cover",#N/A,TRUE,"Cover";"toc5",#N/A,TRUE,"TOC";"over",#N/A,TRUE,"Overview";"ts2",#N/A,TRUE,"Det_Trans_Sum";"ei1",#N/A,TRUE,"Earnings Impact";"ad1",#N/A,TRUE,"accretion dilution";"pfis1",#N/A,TRUE,"Pro Forma Income Statement";"ca1",#N/A,TRUE,"Contribution_Analysis";"acq1",#N/A,TRUE,"Acquirer";"tar1",#N/A,TRUE,"Target"}</definedName>
    <definedName name="wrn.35." hidden="1">{"cover",#N/A,TRUE,"Cover";"toc5",#N/A,TRUE,"TOC";"over",#N/A,TRUE,"Overview";"ts2",#N/A,TRUE,"Det_Trans_Sum";"ei2",#N/A,TRUE,"Earnings Impact";"ad2",#N/A,TRUE,"accretion dilution";"pfis2",#N/A,TRUE,"Pro Forma Income Statement";"ca2",#N/A,TRUE,"Contribution_Analysis";"acq2",#N/A,TRUE,"Acquirer";"tar2",#N/A,TRUE,"Target"}</definedName>
    <definedName name="wrn.35._2" hidden="1">{"cover",#N/A,TRUE,"Cover";"toc5",#N/A,TRUE,"TOC";"over",#N/A,TRUE,"Overview";"ts2",#N/A,TRUE,"Det_Trans_Sum";"ei2",#N/A,TRUE,"Earnings Impact";"ad2",#N/A,TRUE,"accretion dilution";"pfis2",#N/A,TRUE,"Pro Forma Income Statement";"ca2",#N/A,TRUE,"Contribution_Analysis";"acq2",#N/A,TRUE,"Acquirer";"tar2",#N/A,TRUE,"Target"}</definedName>
    <definedName name="wrn.35._3" hidden="1">{"cover",#N/A,TRUE,"Cover";"toc5",#N/A,TRUE,"TOC";"over",#N/A,TRUE,"Overview";"ts2",#N/A,TRUE,"Det_Trans_Sum";"ei2",#N/A,TRUE,"Earnings Impact";"ad2",#N/A,TRUE,"accretion dilution";"pfis2",#N/A,TRUE,"Pro Forma Income Statement";"ca2",#N/A,TRUE,"Contribution_Analysis";"acq2",#N/A,TRUE,"Acquirer";"tar2",#N/A,TRUE,"Target"}</definedName>
    <definedName name="wrn.35._4" hidden="1">{"cover",#N/A,TRUE,"Cover";"toc5",#N/A,TRUE,"TOC";"over",#N/A,TRUE,"Overview";"ts2",#N/A,TRUE,"Det_Trans_Sum";"ei2",#N/A,TRUE,"Earnings Impact";"ad2",#N/A,TRUE,"accretion dilution";"pfis2",#N/A,TRUE,"Pro Forma Income Statement";"ca2",#N/A,TRUE,"Contribution_Analysis";"acq2",#N/A,TRUE,"Acquirer";"tar2",#N/A,TRUE,"Target"}</definedName>
    <definedName name="wrn.35._5" hidden="1">{"cover",#N/A,TRUE,"Cover";"toc5",#N/A,TRUE,"TOC";"over",#N/A,TRUE,"Overview";"ts2",#N/A,TRUE,"Det_Trans_Sum";"ei2",#N/A,TRUE,"Earnings Impact";"ad2",#N/A,TRUE,"accretion dilution";"pfis2",#N/A,TRUE,"Pro Forma Income Statement";"ca2",#N/A,TRUE,"Contribution_Analysis";"acq2",#N/A,TRUE,"Acquirer";"tar2",#N/A,TRUE,"Target"}</definedName>
    <definedName name="wrn.36." hidden="1">#N/A</definedName>
    <definedName name="wrn.37." hidden="1">{"cover",#N/A,TRUE,"Cover";"toc6",#N/A,TRUE,"TOC";"over",#N/A,TRUE,"Overview";"ts2",#N/A,TRUE,"Det_Trans_Sum";"ei",#N/A,TRUE,"Earnings Impact";"ad",#N/A,TRUE,"accretion dilution";"hg",#N/A,TRUE,"Has-Gets";"pfis",#N/A,TRUE,"Pro Forma Income Statement";"ca",#N/A,TRUE,"Contribution_Analysis";"acq",#N/A,TRUE,"Acquirer";"tar",#N/A,TRUE,"Target"}</definedName>
    <definedName name="wrn.37._2" hidden="1">{"cover",#N/A,TRUE,"Cover";"toc6",#N/A,TRUE,"TOC";"over",#N/A,TRUE,"Overview";"ts2",#N/A,TRUE,"Det_Trans_Sum";"ei",#N/A,TRUE,"Earnings Impact";"ad",#N/A,TRUE,"accretion dilution";"hg",#N/A,TRUE,"Has-Gets";"pfis",#N/A,TRUE,"Pro Forma Income Statement";"ca",#N/A,TRUE,"Contribution_Analysis";"acq",#N/A,TRUE,"Acquirer";"tar",#N/A,TRUE,"Target"}</definedName>
    <definedName name="wrn.37._3" hidden="1">{"cover",#N/A,TRUE,"Cover";"toc6",#N/A,TRUE,"TOC";"over",#N/A,TRUE,"Overview";"ts2",#N/A,TRUE,"Det_Trans_Sum";"ei",#N/A,TRUE,"Earnings Impact";"ad",#N/A,TRUE,"accretion dilution";"hg",#N/A,TRUE,"Has-Gets";"pfis",#N/A,TRUE,"Pro Forma Income Statement";"ca",#N/A,TRUE,"Contribution_Analysis";"acq",#N/A,TRUE,"Acquirer";"tar",#N/A,TRUE,"Target"}</definedName>
    <definedName name="wrn.37._4" hidden="1">{"cover",#N/A,TRUE,"Cover";"toc6",#N/A,TRUE,"TOC";"over",#N/A,TRUE,"Overview";"ts2",#N/A,TRUE,"Det_Trans_Sum";"ei",#N/A,TRUE,"Earnings Impact";"ad",#N/A,TRUE,"accretion dilution";"hg",#N/A,TRUE,"Has-Gets";"pfis",#N/A,TRUE,"Pro Forma Income Statement";"ca",#N/A,TRUE,"Contribution_Analysis";"acq",#N/A,TRUE,"Acquirer";"tar",#N/A,TRUE,"Target"}</definedName>
    <definedName name="wrn.37._5" hidden="1">{"cover",#N/A,TRUE,"Cover";"toc6",#N/A,TRUE,"TOC";"over",#N/A,TRUE,"Overview";"ts2",#N/A,TRUE,"Det_Trans_Sum";"ei",#N/A,TRUE,"Earnings Impact";"ad",#N/A,TRUE,"accretion dilution";"hg",#N/A,TRUE,"Has-Gets";"pfis",#N/A,TRUE,"Pro Forma Income Statement";"ca",#N/A,TRUE,"Contribution_Analysis";"acq",#N/A,TRUE,"Acquirer";"tar",#N/A,TRUE,"Target"}</definedName>
    <definedName name="wrn.38." hidden="1">{"cover",#N/A,TRUE,"Cover";"toc6",#N/A,TRUE,"TOC";"over",#N/A,TRUE,"Overview";"ts2",#N/A,TRUE,"Det_Trans_Sum";"ei1",#N/A,TRUE,"Earnings Impact";"ad1",#N/A,TRUE,"accretion dilution";"hg1",#N/A,TRUE,"Has-Gets";"pfis1",#N/A,TRUE,"Pro Forma Income Statement";"ca1",#N/A,TRUE,"Contribution_Analysis";"acq1",#N/A,TRUE,"Acquirer";"tar1",#N/A,TRUE,"Target"}</definedName>
    <definedName name="wrn.38._2" hidden="1">{"cover",#N/A,TRUE,"Cover";"toc6",#N/A,TRUE,"TOC";"over",#N/A,TRUE,"Overview";"ts2",#N/A,TRUE,"Det_Trans_Sum";"ei1",#N/A,TRUE,"Earnings Impact";"ad1",#N/A,TRUE,"accretion dilution";"hg1",#N/A,TRUE,"Has-Gets";"pfis1",#N/A,TRUE,"Pro Forma Income Statement";"ca1",#N/A,TRUE,"Contribution_Analysis";"acq1",#N/A,TRUE,"Acquirer";"tar1",#N/A,TRUE,"Target"}</definedName>
    <definedName name="wrn.38._3" hidden="1">{"cover",#N/A,TRUE,"Cover";"toc6",#N/A,TRUE,"TOC";"over",#N/A,TRUE,"Overview";"ts2",#N/A,TRUE,"Det_Trans_Sum";"ei1",#N/A,TRUE,"Earnings Impact";"ad1",#N/A,TRUE,"accretion dilution";"hg1",#N/A,TRUE,"Has-Gets";"pfis1",#N/A,TRUE,"Pro Forma Income Statement";"ca1",#N/A,TRUE,"Contribution_Analysis";"acq1",#N/A,TRUE,"Acquirer";"tar1",#N/A,TRUE,"Target"}</definedName>
    <definedName name="wrn.38._4" hidden="1">{"cover",#N/A,TRUE,"Cover";"toc6",#N/A,TRUE,"TOC";"over",#N/A,TRUE,"Overview";"ts2",#N/A,TRUE,"Det_Trans_Sum";"ei1",#N/A,TRUE,"Earnings Impact";"ad1",#N/A,TRUE,"accretion dilution";"hg1",#N/A,TRUE,"Has-Gets";"pfis1",#N/A,TRUE,"Pro Forma Income Statement";"ca1",#N/A,TRUE,"Contribution_Analysis";"acq1",#N/A,TRUE,"Acquirer";"tar1",#N/A,TRUE,"Target"}</definedName>
    <definedName name="wrn.38._5" hidden="1">{"cover",#N/A,TRUE,"Cover";"toc6",#N/A,TRUE,"TOC";"over",#N/A,TRUE,"Overview";"ts2",#N/A,TRUE,"Det_Trans_Sum";"ei1",#N/A,TRUE,"Earnings Impact";"ad1",#N/A,TRUE,"accretion dilution";"hg1",#N/A,TRUE,"Has-Gets";"pfis1",#N/A,TRUE,"Pro Forma Income Statement";"ca1",#N/A,TRUE,"Contribution_Analysis";"acq1",#N/A,TRUE,"Acquirer";"tar1",#N/A,TRUE,"Target"}</definedName>
    <definedName name="wrn.39." hidden="1">{"cover",#N/A,TRUE,"Cover";"toc6",#N/A,TRUE,"TOC";"over",#N/A,TRUE,"Overview";"ts2",#N/A,TRUE,"Det_Trans_Sum";"ei2",#N/A,TRUE,"Earnings Impact";"ad2",#N/A,TRUE,"accretion dilution";"hg2",#N/A,TRUE,"Has-Gets";"pfis2",#N/A,TRUE,"Pro Forma Income Statement";"ca2",#N/A,TRUE,"Contribution_Analysis";"acq2",#N/A,TRUE,"Acquirer";"tar2",#N/A,TRUE,"Target"}</definedName>
    <definedName name="wrn.39._2" hidden="1">{"cover",#N/A,TRUE,"Cover";"toc6",#N/A,TRUE,"TOC";"over",#N/A,TRUE,"Overview";"ts2",#N/A,TRUE,"Det_Trans_Sum";"ei2",#N/A,TRUE,"Earnings Impact";"ad2",#N/A,TRUE,"accretion dilution";"hg2",#N/A,TRUE,"Has-Gets";"pfis2",#N/A,TRUE,"Pro Forma Income Statement";"ca2",#N/A,TRUE,"Contribution_Analysis";"acq2",#N/A,TRUE,"Acquirer";"tar2",#N/A,TRUE,"Target"}</definedName>
    <definedName name="wrn.39._3" hidden="1">{"cover",#N/A,TRUE,"Cover";"toc6",#N/A,TRUE,"TOC";"over",#N/A,TRUE,"Overview";"ts2",#N/A,TRUE,"Det_Trans_Sum";"ei2",#N/A,TRUE,"Earnings Impact";"ad2",#N/A,TRUE,"accretion dilution";"hg2",#N/A,TRUE,"Has-Gets";"pfis2",#N/A,TRUE,"Pro Forma Income Statement";"ca2",#N/A,TRUE,"Contribution_Analysis";"acq2",#N/A,TRUE,"Acquirer";"tar2",#N/A,TRUE,"Target"}</definedName>
    <definedName name="wrn.39._4" hidden="1">{"cover",#N/A,TRUE,"Cover";"toc6",#N/A,TRUE,"TOC";"over",#N/A,TRUE,"Overview";"ts2",#N/A,TRUE,"Det_Trans_Sum";"ei2",#N/A,TRUE,"Earnings Impact";"ad2",#N/A,TRUE,"accretion dilution";"hg2",#N/A,TRUE,"Has-Gets";"pfis2",#N/A,TRUE,"Pro Forma Income Statement";"ca2",#N/A,TRUE,"Contribution_Analysis";"acq2",#N/A,TRUE,"Acquirer";"tar2",#N/A,TRUE,"Target"}</definedName>
    <definedName name="wrn.39._5" hidden="1">{"cover",#N/A,TRUE,"Cover";"toc6",#N/A,TRUE,"TOC";"over",#N/A,TRUE,"Overview";"ts2",#N/A,TRUE,"Det_Trans_Sum";"ei2",#N/A,TRUE,"Earnings Impact";"ad2",#N/A,TRUE,"accretion dilution";"hg2",#N/A,TRUE,"Has-Gets";"pfis2",#N/A,TRUE,"Pro Forma Income Statement";"ca2",#N/A,TRUE,"Contribution_Analysis";"acq2",#N/A,TRUE,"Acquirer";"tar2",#N/A,TRUE,"Target"}</definedName>
    <definedName name="wrn.3yr.CF." localSheetId="6" hidden="1">{"assume",#N/A,FALSE,"K&amp;20th Month CF";"MoCF",#N/A,FALSE,"K&amp;20th Month CF";"AnCF",#N/A,FALSE,"K&amp;20th Month CF"}</definedName>
    <definedName name="wrn.3yr.CF." localSheetId="4" hidden="1">{"assume",#N/A,FALSE,"K&amp;20th Month CF";"MoCF",#N/A,FALSE,"K&amp;20th Month CF";"AnCF",#N/A,FALSE,"K&amp;20th Month CF"}</definedName>
    <definedName name="wrn.3yr.CF." localSheetId="5" hidden="1">{"assume",#N/A,FALSE,"K&amp;20th Month CF";"MoCF",#N/A,FALSE,"K&amp;20th Month CF";"AnCF",#N/A,FALSE,"K&amp;20th Month CF"}</definedName>
    <definedName name="wrn.3yr.CF." hidden="1">{"assume",#N/A,FALSE,"K&amp;20th Month CF";"MoCF",#N/A,FALSE,"K&amp;20th Month CF";"AnCF",#N/A,FALSE,"K&amp;20th Month CF"}</definedName>
    <definedName name="wrn.4." hidden="1">{"toc1",#N/A,FALSE,"TOC";"cover",#N/A,FALSE,"Cover";"ts1",#N/A,FALSE,"Transaction Summary";"ei3",#N/A,FALSE,"Earnings Impact";"ad3",#N/A,FALSE,"accretion dilution"}</definedName>
    <definedName name="wrn.4._2" hidden="1">{"toc1",#N/A,FALSE,"TOC";"cover",#N/A,FALSE,"Cover";"ts1",#N/A,FALSE,"Transaction Summary";"ei3",#N/A,FALSE,"Earnings Impact";"ad3",#N/A,FALSE,"accretion dilution"}</definedName>
    <definedName name="wrn.4._3" hidden="1">{"toc1",#N/A,FALSE,"TOC";"cover",#N/A,FALSE,"Cover";"ts1",#N/A,FALSE,"Transaction Summary";"ei3",#N/A,FALSE,"Earnings Impact";"ad3",#N/A,FALSE,"accretion dilution"}</definedName>
    <definedName name="wrn.4._4" hidden="1">{"toc1",#N/A,FALSE,"TOC";"cover",#N/A,FALSE,"Cover";"ts1",#N/A,FALSE,"Transaction Summary";"ei3",#N/A,FALSE,"Earnings Impact";"ad3",#N/A,FALSE,"accretion dilution"}</definedName>
    <definedName name="wrn.4._5" hidden="1">{"toc1",#N/A,FALSE,"TOC";"cover",#N/A,FALSE,"Cover";"ts1",#N/A,FALSE,"Transaction Summary";"ei3",#N/A,FALSE,"Earnings Impact";"ad3",#N/A,FALSE,"accretion dilution"}</definedName>
    <definedName name="wrn.40." hidden="1">{"cover",#N/A,TRUE,"Cover";"toc6",#N/A,TRUE,"TOC";"over",#N/A,TRUE,"Overview";"ts2",#N/A,TRUE,"Det_Trans_Sum";"ei3",#N/A,TRUE,"Earnings Impact";"ad3",#N/A,TRUE,"accretion dilution";"hg3",#N/A,TRUE,"Has-Gets";"pfis3",#N/A,TRUE,"Pro Forma Income Statement";"ca3",#N/A,TRUE,"Contribution_Analysis";"acq3",#N/A,TRUE,"Acquirer";"tar3",#N/A,TRUE,"Target"}</definedName>
    <definedName name="wrn.40._2" hidden="1">{"cover",#N/A,TRUE,"Cover";"toc6",#N/A,TRUE,"TOC";"over",#N/A,TRUE,"Overview";"ts2",#N/A,TRUE,"Det_Trans_Sum";"ei3",#N/A,TRUE,"Earnings Impact";"ad3",#N/A,TRUE,"accretion dilution";"hg3",#N/A,TRUE,"Has-Gets";"pfis3",#N/A,TRUE,"Pro Forma Income Statement";"ca3",#N/A,TRUE,"Contribution_Analysis";"acq3",#N/A,TRUE,"Acquirer";"tar3",#N/A,TRUE,"Target"}</definedName>
    <definedName name="wrn.40._3" hidden="1">{"cover",#N/A,TRUE,"Cover";"toc6",#N/A,TRUE,"TOC";"over",#N/A,TRUE,"Overview";"ts2",#N/A,TRUE,"Det_Trans_Sum";"ei3",#N/A,TRUE,"Earnings Impact";"ad3",#N/A,TRUE,"accretion dilution";"hg3",#N/A,TRUE,"Has-Gets";"pfis3",#N/A,TRUE,"Pro Forma Income Statement";"ca3",#N/A,TRUE,"Contribution_Analysis";"acq3",#N/A,TRUE,"Acquirer";"tar3",#N/A,TRUE,"Target"}</definedName>
    <definedName name="wrn.40._4" hidden="1">{"cover",#N/A,TRUE,"Cover";"toc6",#N/A,TRUE,"TOC";"over",#N/A,TRUE,"Overview";"ts2",#N/A,TRUE,"Det_Trans_Sum";"ei3",#N/A,TRUE,"Earnings Impact";"ad3",#N/A,TRUE,"accretion dilution";"hg3",#N/A,TRUE,"Has-Gets";"pfis3",#N/A,TRUE,"Pro Forma Income Statement";"ca3",#N/A,TRUE,"Contribution_Analysis";"acq3",#N/A,TRUE,"Acquirer";"tar3",#N/A,TRUE,"Target"}</definedName>
    <definedName name="wrn.40._5" hidden="1">{"cover",#N/A,TRUE,"Cover";"toc6",#N/A,TRUE,"TOC";"over",#N/A,TRUE,"Overview";"ts2",#N/A,TRUE,"Det_Trans_Sum";"ei3",#N/A,TRUE,"Earnings Impact";"ad3",#N/A,TRUE,"accretion dilution";"hg3",#N/A,TRUE,"Has-Gets";"pfis3",#N/A,TRUE,"Pro Forma Income Statement";"ca3",#N/A,TRUE,"Contribution_Analysis";"acq3",#N/A,TRUE,"Acquirer";"tar3",#N/A,TRUE,"Target"}</definedName>
    <definedName name="wrn.41." hidden="1">{"cover",#N/A,TRUE,"Cover";"toc7",#N/A,TRUE,"TOC";"over",#N/A,TRUE,"Overview";"ts2",#N/A,TRUE,"Det_Trans_Sum";"eic",#N/A,TRUE,"Earnings Impact";"ad",#N/A,TRUE,"accretion dilution";"pfis",#N/A,TRUE,"Pro Forma Income Statement";"profba",#N/A,TRUE,"Pro Forma Balance Sheet";"acqc",#N/A,TRUE,"Acquirer";"tarc",#N/A,TRUE,"Target"}</definedName>
    <definedName name="wrn.41._2" hidden="1">{"cover",#N/A,TRUE,"Cover";"toc7",#N/A,TRUE,"TOC";"over",#N/A,TRUE,"Overview";"ts2",#N/A,TRUE,"Det_Trans_Sum";"eic",#N/A,TRUE,"Earnings Impact";"ad",#N/A,TRUE,"accretion dilution";"pfis",#N/A,TRUE,"Pro Forma Income Statement";"profba",#N/A,TRUE,"Pro Forma Balance Sheet";"acqc",#N/A,TRUE,"Acquirer";"tarc",#N/A,TRUE,"Target"}</definedName>
    <definedName name="wrn.41._3" hidden="1">{"cover",#N/A,TRUE,"Cover";"toc7",#N/A,TRUE,"TOC";"over",#N/A,TRUE,"Overview";"ts2",#N/A,TRUE,"Det_Trans_Sum";"eic",#N/A,TRUE,"Earnings Impact";"ad",#N/A,TRUE,"accretion dilution";"pfis",#N/A,TRUE,"Pro Forma Income Statement";"profba",#N/A,TRUE,"Pro Forma Balance Sheet";"acqc",#N/A,TRUE,"Acquirer";"tarc",#N/A,TRUE,"Target"}</definedName>
    <definedName name="wrn.41._4" hidden="1">{"cover",#N/A,TRUE,"Cover";"toc7",#N/A,TRUE,"TOC";"over",#N/A,TRUE,"Overview";"ts2",#N/A,TRUE,"Det_Trans_Sum";"eic",#N/A,TRUE,"Earnings Impact";"ad",#N/A,TRUE,"accretion dilution";"pfis",#N/A,TRUE,"Pro Forma Income Statement";"profba",#N/A,TRUE,"Pro Forma Balance Sheet";"acqc",#N/A,TRUE,"Acquirer";"tarc",#N/A,TRUE,"Target"}</definedName>
    <definedName name="wrn.41._5" hidden="1">{"cover",#N/A,TRUE,"Cover";"toc7",#N/A,TRUE,"TOC";"over",#N/A,TRUE,"Overview";"ts2",#N/A,TRUE,"Det_Trans_Sum";"eic",#N/A,TRUE,"Earnings Impact";"ad",#N/A,TRUE,"accretion dilution";"pfis",#N/A,TRUE,"Pro Forma Income Statement";"profba",#N/A,TRUE,"Pro Forma Balance Sheet";"acqc",#N/A,TRUE,"Acquirer";"tarc",#N/A,TRUE,"Target"}</definedName>
    <definedName name="wrn.42." hidden="1">{"cover",#N/A,TRUE,"Cover";"toc7",#N/A,TRUE,"TOC";"over",#N/A,TRUE,"Overview";"ts2",#N/A,TRUE,"Det_Trans_Sum";"ei1c",#N/A,TRUE,"Earnings Impact";"ad1",#N/A,TRUE,"accretion dilution";"pfis1",#N/A,TRUE,"Pro Forma Income Statement";"profba",#N/A,TRUE,"Pro Forma Balance Sheet";"acq1c",#N/A,TRUE,"Acquirer";"tar1c",#N/A,TRUE,"Target"}</definedName>
    <definedName name="wrn.42._2" hidden="1">{"cover",#N/A,TRUE,"Cover";"toc7",#N/A,TRUE,"TOC";"over",#N/A,TRUE,"Overview";"ts2",#N/A,TRUE,"Det_Trans_Sum";"ei1c",#N/A,TRUE,"Earnings Impact";"ad1",#N/A,TRUE,"accretion dilution";"pfis1",#N/A,TRUE,"Pro Forma Income Statement";"profba",#N/A,TRUE,"Pro Forma Balance Sheet";"acq1c",#N/A,TRUE,"Acquirer";"tar1c",#N/A,TRUE,"Target"}</definedName>
    <definedName name="wrn.42._3" hidden="1">{"cover",#N/A,TRUE,"Cover";"toc7",#N/A,TRUE,"TOC";"over",#N/A,TRUE,"Overview";"ts2",#N/A,TRUE,"Det_Trans_Sum";"ei1c",#N/A,TRUE,"Earnings Impact";"ad1",#N/A,TRUE,"accretion dilution";"pfis1",#N/A,TRUE,"Pro Forma Income Statement";"profba",#N/A,TRUE,"Pro Forma Balance Sheet";"acq1c",#N/A,TRUE,"Acquirer";"tar1c",#N/A,TRUE,"Target"}</definedName>
    <definedName name="wrn.42._4" hidden="1">{"cover",#N/A,TRUE,"Cover";"toc7",#N/A,TRUE,"TOC";"over",#N/A,TRUE,"Overview";"ts2",#N/A,TRUE,"Det_Trans_Sum";"ei1c",#N/A,TRUE,"Earnings Impact";"ad1",#N/A,TRUE,"accretion dilution";"pfis1",#N/A,TRUE,"Pro Forma Income Statement";"profba",#N/A,TRUE,"Pro Forma Balance Sheet";"acq1c",#N/A,TRUE,"Acquirer";"tar1c",#N/A,TRUE,"Target"}</definedName>
    <definedName name="wrn.42._5" hidden="1">{"cover",#N/A,TRUE,"Cover";"toc7",#N/A,TRUE,"TOC";"over",#N/A,TRUE,"Overview";"ts2",#N/A,TRUE,"Det_Trans_Sum";"ei1c",#N/A,TRUE,"Earnings Impact";"ad1",#N/A,TRUE,"accretion dilution";"pfis1",#N/A,TRUE,"Pro Forma Income Statement";"profba",#N/A,TRUE,"Pro Forma Balance Sheet";"acq1c",#N/A,TRUE,"Acquirer";"tar1c",#N/A,TRUE,"Target"}</definedName>
    <definedName name="wrn.43." hidden="1">{"cover",#N/A,TRUE,"Cover";"toc7",#N/A,TRUE,"TOC";"over",#N/A,TRUE,"Overview";"ts2",#N/A,TRUE,"Det_Trans_Sum";"ei2c",#N/A,TRUE,"Earnings Impact";"ad2",#N/A,TRUE,"accretion dilution";"pfis2",#N/A,TRUE,"Pro Forma Income Statement";"profba",#N/A,TRUE,"Pro Forma Balance Sheet";"acq2c",#N/A,TRUE,"Acquirer";"tar2c",#N/A,TRUE,"Target"}</definedName>
    <definedName name="wrn.43._2" hidden="1">{"cover",#N/A,TRUE,"Cover";"toc7",#N/A,TRUE,"TOC";"over",#N/A,TRUE,"Overview";"ts2",#N/A,TRUE,"Det_Trans_Sum";"ei2c",#N/A,TRUE,"Earnings Impact";"ad2",#N/A,TRUE,"accretion dilution";"pfis2",#N/A,TRUE,"Pro Forma Income Statement";"profba",#N/A,TRUE,"Pro Forma Balance Sheet";"acq2c",#N/A,TRUE,"Acquirer";"tar2c",#N/A,TRUE,"Target"}</definedName>
    <definedName name="wrn.43._3" hidden="1">{"cover",#N/A,TRUE,"Cover";"toc7",#N/A,TRUE,"TOC";"over",#N/A,TRUE,"Overview";"ts2",#N/A,TRUE,"Det_Trans_Sum";"ei2c",#N/A,TRUE,"Earnings Impact";"ad2",#N/A,TRUE,"accretion dilution";"pfis2",#N/A,TRUE,"Pro Forma Income Statement";"profba",#N/A,TRUE,"Pro Forma Balance Sheet";"acq2c",#N/A,TRUE,"Acquirer";"tar2c",#N/A,TRUE,"Target"}</definedName>
    <definedName name="wrn.43._4" hidden="1">{"cover",#N/A,TRUE,"Cover";"toc7",#N/A,TRUE,"TOC";"over",#N/A,TRUE,"Overview";"ts2",#N/A,TRUE,"Det_Trans_Sum";"ei2c",#N/A,TRUE,"Earnings Impact";"ad2",#N/A,TRUE,"accretion dilution";"pfis2",#N/A,TRUE,"Pro Forma Income Statement";"profba",#N/A,TRUE,"Pro Forma Balance Sheet";"acq2c",#N/A,TRUE,"Acquirer";"tar2c",#N/A,TRUE,"Target"}</definedName>
    <definedName name="wrn.43._5" hidden="1">{"cover",#N/A,TRUE,"Cover";"toc7",#N/A,TRUE,"TOC";"over",#N/A,TRUE,"Overview";"ts2",#N/A,TRUE,"Det_Trans_Sum";"ei2c",#N/A,TRUE,"Earnings Impact";"ad2",#N/A,TRUE,"accretion dilution";"pfis2",#N/A,TRUE,"Pro Forma Income Statement";"profba",#N/A,TRUE,"Pro Forma Balance Sheet";"acq2c",#N/A,TRUE,"Acquirer";"tar2c",#N/A,TRUE,"Target"}</definedName>
    <definedName name="wrn.44." hidden="1">{"cover",#N/A,TRUE,"Cover";"toc7",#N/A,TRUE,"TOC";"over",#N/A,TRUE,"Overview";"ts2",#N/A,TRUE,"Det_Trans_Sum";"ei3c",#N/A,TRUE,"Earnings Impact";"ad3",#N/A,TRUE,"accretion dilution";"pfis3",#N/A,TRUE,"Pro Forma Income Statement";"profba",#N/A,TRUE,"Pro Forma Balance Sheet";"acq3c",#N/A,TRUE,"Acquirer";"tar3c",#N/A,TRUE,"Target"}</definedName>
    <definedName name="wrn.44._2" hidden="1">{"cover",#N/A,TRUE,"Cover";"toc7",#N/A,TRUE,"TOC";"over",#N/A,TRUE,"Overview";"ts2",#N/A,TRUE,"Det_Trans_Sum";"ei3c",#N/A,TRUE,"Earnings Impact";"ad3",#N/A,TRUE,"accretion dilution";"pfis3",#N/A,TRUE,"Pro Forma Income Statement";"profba",#N/A,TRUE,"Pro Forma Balance Sheet";"acq3c",#N/A,TRUE,"Acquirer";"tar3c",#N/A,TRUE,"Target"}</definedName>
    <definedName name="wrn.44._3" hidden="1">{"cover",#N/A,TRUE,"Cover";"toc7",#N/A,TRUE,"TOC";"over",#N/A,TRUE,"Overview";"ts2",#N/A,TRUE,"Det_Trans_Sum";"ei3c",#N/A,TRUE,"Earnings Impact";"ad3",#N/A,TRUE,"accretion dilution";"pfis3",#N/A,TRUE,"Pro Forma Income Statement";"profba",#N/A,TRUE,"Pro Forma Balance Sheet";"acq3c",#N/A,TRUE,"Acquirer";"tar3c",#N/A,TRUE,"Target"}</definedName>
    <definedName name="wrn.44._4" hidden="1">{"cover",#N/A,TRUE,"Cover";"toc7",#N/A,TRUE,"TOC";"over",#N/A,TRUE,"Overview";"ts2",#N/A,TRUE,"Det_Trans_Sum";"ei3c",#N/A,TRUE,"Earnings Impact";"ad3",#N/A,TRUE,"accretion dilution";"pfis3",#N/A,TRUE,"Pro Forma Income Statement";"profba",#N/A,TRUE,"Pro Forma Balance Sheet";"acq3c",#N/A,TRUE,"Acquirer";"tar3c",#N/A,TRUE,"Target"}</definedName>
    <definedName name="wrn.44._5" hidden="1">{"cover",#N/A,TRUE,"Cover";"toc7",#N/A,TRUE,"TOC";"over",#N/A,TRUE,"Overview";"ts2",#N/A,TRUE,"Det_Trans_Sum";"ei3c",#N/A,TRUE,"Earnings Impact";"ad3",#N/A,TRUE,"accretion dilution";"pfis3",#N/A,TRUE,"Pro Forma Income Statement";"profba",#N/A,TRUE,"Pro Forma Balance Sheet";"acq3c",#N/A,TRUE,"Acquirer";"tar3c",#N/A,TRUE,"Target"}</definedName>
    <definedName name="wrn.45."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5._2"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5._3"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5._4"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5._5"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6."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6._2"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6._3"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6._4"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6._5"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7."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7._2"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7._3"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7._4"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7._5"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8."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8._2"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8._3"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8._4"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8._5"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9."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9._2"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9._3"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9._4"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9._5"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5." hidden="1">{"cover",#N/A,TRUE,"Cover";"toc2",#N/A,TRUE,"TOC";"ts1",#N/A,TRUE,"Transaction Summary";"ei",#N/A,TRUE,"Earnings Impact";"ad",#N/A,TRUE,"accretion dilution";"hg",#N/A,TRUE,"Has-Gets"}</definedName>
    <definedName name="wrn.5._2" hidden="1">{"cover",#N/A,TRUE,"Cover";"toc2",#N/A,TRUE,"TOC";"ts1",#N/A,TRUE,"Transaction Summary";"ei",#N/A,TRUE,"Earnings Impact";"ad",#N/A,TRUE,"accretion dilution";"hg",#N/A,TRUE,"Has-Gets"}</definedName>
    <definedName name="wrn.5._3" hidden="1">{"cover",#N/A,TRUE,"Cover";"toc2",#N/A,TRUE,"TOC";"ts1",#N/A,TRUE,"Transaction Summary";"ei",#N/A,TRUE,"Earnings Impact";"ad",#N/A,TRUE,"accretion dilution";"hg",#N/A,TRUE,"Has-Gets"}</definedName>
    <definedName name="wrn.5._4" hidden="1">{"cover",#N/A,TRUE,"Cover";"toc2",#N/A,TRUE,"TOC";"ts1",#N/A,TRUE,"Transaction Summary";"ei",#N/A,TRUE,"Earnings Impact";"ad",#N/A,TRUE,"accretion dilution";"hg",#N/A,TRUE,"Has-Gets"}</definedName>
    <definedName name="wrn.5._5" hidden="1">{"cover",#N/A,TRUE,"Cover";"toc2",#N/A,TRUE,"TOC";"ts1",#N/A,TRUE,"Transaction Summary";"ei",#N/A,TRUE,"Earnings Impact";"ad",#N/A,TRUE,"accretion dilution";"hg",#N/A,TRUE,"Has-Gets"}</definedName>
    <definedName name="wrn.50."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0._2"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0._3"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0._4"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0._5"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1."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1._2"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1._3"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1._4"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1._5"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2."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2._2"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2._3"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2._4"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2._5"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3."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3._2"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3._3"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3._4"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3._5"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4."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4._2"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4._3"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4._4"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4._5"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5."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5._2"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5._3"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5._4"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5._5"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6."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6._2"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6._3"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6._4"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6._5"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7." hidden="1">{"cover",#N/A,TRUE,"Cover";"toc7",#N/A,TRUE,"TOC";"over",#N/A,TRUE,"Overview";"ts2",#N/A,TRUE,"Det_Trans_Sum";"ei",#N/A,TRUE,"Earnings Impact";"ad",#N/A,TRUE,"accretion dilution";"pfis",#N/A,TRUE,"Pro Forma Income Statement";"profba",#N/A,TRUE,"Pro Forma Balance Sheet";"acq",#N/A,TRUE,"Acquirer";"tar",#N/A,TRUE,"Target"}</definedName>
    <definedName name="wrn.57._2" hidden="1">{"cover",#N/A,TRUE,"Cover";"toc7",#N/A,TRUE,"TOC";"over",#N/A,TRUE,"Overview";"ts2",#N/A,TRUE,"Det_Trans_Sum";"ei",#N/A,TRUE,"Earnings Impact";"ad",#N/A,TRUE,"accretion dilution";"pfis",#N/A,TRUE,"Pro Forma Income Statement";"profba",#N/A,TRUE,"Pro Forma Balance Sheet";"acq",#N/A,TRUE,"Acquirer";"tar",#N/A,TRUE,"Target"}</definedName>
    <definedName name="wrn.57._3" hidden="1">{"cover",#N/A,TRUE,"Cover";"toc7",#N/A,TRUE,"TOC";"over",#N/A,TRUE,"Overview";"ts2",#N/A,TRUE,"Det_Trans_Sum";"ei",#N/A,TRUE,"Earnings Impact";"ad",#N/A,TRUE,"accretion dilution";"pfis",#N/A,TRUE,"Pro Forma Income Statement";"profba",#N/A,TRUE,"Pro Forma Balance Sheet";"acq",#N/A,TRUE,"Acquirer";"tar",#N/A,TRUE,"Target"}</definedName>
    <definedName name="wrn.57._4" hidden="1">{"cover",#N/A,TRUE,"Cover";"toc7",#N/A,TRUE,"TOC";"over",#N/A,TRUE,"Overview";"ts2",#N/A,TRUE,"Det_Trans_Sum";"ei",#N/A,TRUE,"Earnings Impact";"ad",#N/A,TRUE,"accretion dilution";"pfis",#N/A,TRUE,"Pro Forma Income Statement";"profba",#N/A,TRUE,"Pro Forma Balance Sheet";"acq",#N/A,TRUE,"Acquirer";"tar",#N/A,TRUE,"Target"}</definedName>
    <definedName name="wrn.57._5" hidden="1">{"cover",#N/A,TRUE,"Cover";"toc7",#N/A,TRUE,"TOC";"over",#N/A,TRUE,"Overview";"ts2",#N/A,TRUE,"Det_Trans_Sum";"ei",#N/A,TRUE,"Earnings Impact";"ad",#N/A,TRUE,"accretion dilution";"pfis",#N/A,TRUE,"Pro Forma Income Statement";"profba",#N/A,TRUE,"Pro Forma Balance Sheet";"acq",#N/A,TRUE,"Acquirer";"tar",#N/A,TRUE,"Target"}</definedName>
    <definedName name="wrn.58." hidden="1">{"cover",#N/A,TRUE,"Cover";"toc7",#N/A,TRUE,"TOC";"over",#N/A,TRUE,"Overview";"ts2",#N/A,TRUE,"Det_Trans_Sum";"ei1",#N/A,TRUE,"Earnings Impact";"ad1",#N/A,TRUE,"accretion dilution";"pfis1",#N/A,TRUE,"Pro Forma Income Statement";"profba",#N/A,TRUE,"Pro Forma Balance Sheet";"acq1",#N/A,TRUE,"Acquirer";"tar1",#N/A,TRUE,"Target"}</definedName>
    <definedName name="wrn.58._2" hidden="1">{"cover",#N/A,TRUE,"Cover";"toc7",#N/A,TRUE,"TOC";"over",#N/A,TRUE,"Overview";"ts2",#N/A,TRUE,"Det_Trans_Sum";"ei1",#N/A,TRUE,"Earnings Impact";"ad1",#N/A,TRUE,"accretion dilution";"pfis1",#N/A,TRUE,"Pro Forma Income Statement";"profba",#N/A,TRUE,"Pro Forma Balance Sheet";"acq1",#N/A,TRUE,"Acquirer";"tar1",#N/A,TRUE,"Target"}</definedName>
    <definedName name="wrn.58._3" hidden="1">{"cover",#N/A,TRUE,"Cover";"toc7",#N/A,TRUE,"TOC";"over",#N/A,TRUE,"Overview";"ts2",#N/A,TRUE,"Det_Trans_Sum";"ei1",#N/A,TRUE,"Earnings Impact";"ad1",#N/A,TRUE,"accretion dilution";"pfis1",#N/A,TRUE,"Pro Forma Income Statement";"profba",#N/A,TRUE,"Pro Forma Balance Sheet";"acq1",#N/A,TRUE,"Acquirer";"tar1",#N/A,TRUE,"Target"}</definedName>
    <definedName name="wrn.58._4" hidden="1">{"cover",#N/A,TRUE,"Cover";"toc7",#N/A,TRUE,"TOC";"over",#N/A,TRUE,"Overview";"ts2",#N/A,TRUE,"Det_Trans_Sum";"ei1",#N/A,TRUE,"Earnings Impact";"ad1",#N/A,TRUE,"accretion dilution";"pfis1",#N/A,TRUE,"Pro Forma Income Statement";"profba",#N/A,TRUE,"Pro Forma Balance Sheet";"acq1",#N/A,TRUE,"Acquirer";"tar1",#N/A,TRUE,"Target"}</definedName>
    <definedName name="wrn.58._5" hidden="1">{"cover",#N/A,TRUE,"Cover";"toc7",#N/A,TRUE,"TOC";"over",#N/A,TRUE,"Overview";"ts2",#N/A,TRUE,"Det_Trans_Sum";"ei1",#N/A,TRUE,"Earnings Impact";"ad1",#N/A,TRUE,"accretion dilution";"pfis1",#N/A,TRUE,"Pro Forma Income Statement";"profba",#N/A,TRUE,"Pro Forma Balance Sheet";"acq1",#N/A,TRUE,"Acquirer";"tar1",#N/A,TRUE,"Target"}</definedName>
    <definedName name="wrn.59." hidden="1">{"cover",#N/A,TRUE,"Cover";"toc7",#N/A,TRUE,"TOC";"over",#N/A,TRUE,"Overview";"ts2",#N/A,TRUE,"Det_Trans_Sum";"ei2",#N/A,TRUE,"Earnings Impact";"ad2",#N/A,TRUE,"accretion dilution";"pfis2",#N/A,TRUE,"Pro Forma Income Statement";"profba",#N/A,TRUE,"Pro Forma Balance Sheet";"acq2",#N/A,TRUE,"Acquirer";"tar2",#N/A,TRUE,"Target"}</definedName>
    <definedName name="wrn.59._2" hidden="1">{"cover",#N/A,TRUE,"Cover";"toc7",#N/A,TRUE,"TOC";"over",#N/A,TRUE,"Overview";"ts2",#N/A,TRUE,"Det_Trans_Sum";"ei2",#N/A,TRUE,"Earnings Impact";"ad2",#N/A,TRUE,"accretion dilution";"pfis2",#N/A,TRUE,"Pro Forma Income Statement";"profba",#N/A,TRUE,"Pro Forma Balance Sheet";"acq2",#N/A,TRUE,"Acquirer";"tar2",#N/A,TRUE,"Target"}</definedName>
    <definedName name="wrn.59._3" hidden="1">{"cover",#N/A,TRUE,"Cover";"toc7",#N/A,TRUE,"TOC";"over",#N/A,TRUE,"Overview";"ts2",#N/A,TRUE,"Det_Trans_Sum";"ei2",#N/A,TRUE,"Earnings Impact";"ad2",#N/A,TRUE,"accretion dilution";"pfis2",#N/A,TRUE,"Pro Forma Income Statement";"profba",#N/A,TRUE,"Pro Forma Balance Sheet";"acq2",#N/A,TRUE,"Acquirer";"tar2",#N/A,TRUE,"Target"}</definedName>
    <definedName name="wrn.59._4" hidden="1">{"cover",#N/A,TRUE,"Cover";"toc7",#N/A,TRUE,"TOC";"over",#N/A,TRUE,"Overview";"ts2",#N/A,TRUE,"Det_Trans_Sum";"ei2",#N/A,TRUE,"Earnings Impact";"ad2",#N/A,TRUE,"accretion dilution";"pfis2",#N/A,TRUE,"Pro Forma Income Statement";"profba",#N/A,TRUE,"Pro Forma Balance Sheet";"acq2",#N/A,TRUE,"Acquirer";"tar2",#N/A,TRUE,"Target"}</definedName>
    <definedName name="wrn.59._5" hidden="1">{"cover",#N/A,TRUE,"Cover";"toc7",#N/A,TRUE,"TOC";"over",#N/A,TRUE,"Overview";"ts2",#N/A,TRUE,"Det_Trans_Sum";"ei2",#N/A,TRUE,"Earnings Impact";"ad2",#N/A,TRUE,"accretion dilution";"pfis2",#N/A,TRUE,"Pro Forma Income Statement";"profba",#N/A,TRUE,"Pro Forma Balance Sheet";"acq2",#N/A,TRUE,"Acquirer";"tar2",#N/A,TRUE,"Target"}</definedName>
    <definedName name="wrn.6." hidden="1">{"cover",#N/A,TRUE,"Cover";"toc2",#N/A,TRUE,"TOC";"ts1",#N/A,TRUE,"Transaction Summary";"ei1",#N/A,TRUE,"Earnings Impact";"ad1",#N/A,TRUE,"accretion dilution";"hg1",#N/A,TRUE,"Has-Gets"}</definedName>
    <definedName name="wrn.6._2" hidden="1">{"cover",#N/A,TRUE,"Cover";"toc2",#N/A,TRUE,"TOC";"ts1",#N/A,TRUE,"Transaction Summary";"ei1",#N/A,TRUE,"Earnings Impact";"ad1",#N/A,TRUE,"accretion dilution";"hg1",#N/A,TRUE,"Has-Gets"}</definedName>
    <definedName name="wrn.6._3" hidden="1">{"cover",#N/A,TRUE,"Cover";"toc2",#N/A,TRUE,"TOC";"ts1",#N/A,TRUE,"Transaction Summary";"ei1",#N/A,TRUE,"Earnings Impact";"ad1",#N/A,TRUE,"accretion dilution";"hg1",#N/A,TRUE,"Has-Gets"}</definedName>
    <definedName name="wrn.6._4" hidden="1">{"cover",#N/A,TRUE,"Cover";"toc2",#N/A,TRUE,"TOC";"ts1",#N/A,TRUE,"Transaction Summary";"ei1",#N/A,TRUE,"Earnings Impact";"ad1",#N/A,TRUE,"accretion dilution";"hg1",#N/A,TRUE,"Has-Gets"}</definedName>
    <definedName name="wrn.6._5" hidden="1">{"cover",#N/A,TRUE,"Cover";"toc2",#N/A,TRUE,"TOC";"ts1",#N/A,TRUE,"Transaction Summary";"ei1",#N/A,TRUE,"Earnings Impact";"ad1",#N/A,TRUE,"accretion dilution";"hg1",#N/A,TRUE,"Has-Gets"}</definedName>
    <definedName name="wrn.60." hidden="1">{"cover",#N/A,TRUE,"Cover";"toc7",#N/A,TRUE,"TOC";"over",#N/A,TRUE,"Overview";"ts2",#N/A,TRUE,"Det_Trans_Sum";"ei3",#N/A,TRUE,"Earnings Impact";"ad3",#N/A,TRUE,"accretion dilution";"pfis3",#N/A,TRUE,"Pro Forma Income Statement";"profba",#N/A,TRUE,"Pro Forma Balance Sheet";"acq3",#N/A,TRUE,"Acquirer";"tar3",#N/A,TRUE,"Target"}</definedName>
    <definedName name="wrn.60._2" hidden="1">{"cover",#N/A,TRUE,"Cover";"toc7",#N/A,TRUE,"TOC";"over",#N/A,TRUE,"Overview";"ts2",#N/A,TRUE,"Det_Trans_Sum";"ei3",#N/A,TRUE,"Earnings Impact";"ad3",#N/A,TRUE,"accretion dilution";"pfis3",#N/A,TRUE,"Pro Forma Income Statement";"profba",#N/A,TRUE,"Pro Forma Balance Sheet";"acq3",#N/A,TRUE,"Acquirer";"tar3",#N/A,TRUE,"Target"}</definedName>
    <definedName name="wrn.60._3" hidden="1">{"cover",#N/A,TRUE,"Cover";"toc7",#N/A,TRUE,"TOC";"over",#N/A,TRUE,"Overview";"ts2",#N/A,TRUE,"Det_Trans_Sum";"ei3",#N/A,TRUE,"Earnings Impact";"ad3",#N/A,TRUE,"accretion dilution";"pfis3",#N/A,TRUE,"Pro Forma Income Statement";"profba",#N/A,TRUE,"Pro Forma Balance Sheet";"acq3",#N/A,TRUE,"Acquirer";"tar3",#N/A,TRUE,"Target"}</definedName>
    <definedName name="wrn.60._4" hidden="1">{"cover",#N/A,TRUE,"Cover";"toc7",#N/A,TRUE,"TOC";"over",#N/A,TRUE,"Overview";"ts2",#N/A,TRUE,"Det_Trans_Sum";"ei3",#N/A,TRUE,"Earnings Impact";"ad3",#N/A,TRUE,"accretion dilution";"pfis3",#N/A,TRUE,"Pro Forma Income Statement";"profba",#N/A,TRUE,"Pro Forma Balance Sheet";"acq3",#N/A,TRUE,"Acquirer";"tar3",#N/A,TRUE,"Target"}</definedName>
    <definedName name="wrn.60._5" hidden="1">{"cover",#N/A,TRUE,"Cover";"toc7",#N/A,TRUE,"TOC";"over",#N/A,TRUE,"Overview";"ts2",#N/A,TRUE,"Det_Trans_Sum";"ei3",#N/A,TRUE,"Earnings Impact";"ad3",#N/A,TRUE,"accretion dilution";"pfis3",#N/A,TRUE,"Pro Forma Income Statement";"profba",#N/A,TRUE,"Pro Forma Balance Sheet";"acq3",#N/A,TRUE,"Acquirer";"tar3",#N/A,TRUE,"Target"}</definedName>
    <definedName name="wrn.61."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1._2"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1._3"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1._4"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1._5"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2."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2._2"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2._3"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2._4"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2._5"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3."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3._2"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3._3"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3._4"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3._5"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4."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4._2"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4._3"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4._4"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4._5"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5._2"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5._3"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5._4"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5._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6."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6._2"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6._3"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6._4"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6._5"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7."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7._2"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7._3"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7._4"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7._5"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8."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8._2"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8._3"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8._4"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8._5"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9."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69._2"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69._3"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69._4"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69._5"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7." hidden="1">{"cover",#N/A,TRUE,"Cover";"toc2",#N/A,TRUE,"TOC";"ts1",#N/A,TRUE,"Transaction Summary";"ei2c",#N/A,TRUE,"Earnings Impact";"ad2",#N/A,TRUE,"accretion dilution";"hg2",#N/A,TRUE,"Has-Gets"}</definedName>
    <definedName name="wrn.7._2" hidden="1">{"cover",#N/A,TRUE,"Cover";"toc2",#N/A,TRUE,"TOC";"ts1",#N/A,TRUE,"Transaction Summary";"ei2c",#N/A,TRUE,"Earnings Impact";"ad2",#N/A,TRUE,"accretion dilution";"hg2",#N/A,TRUE,"Has-Gets"}</definedName>
    <definedName name="wrn.7._3" hidden="1">{"cover",#N/A,TRUE,"Cover";"toc2",#N/A,TRUE,"TOC";"ts1",#N/A,TRUE,"Transaction Summary";"ei2c",#N/A,TRUE,"Earnings Impact";"ad2",#N/A,TRUE,"accretion dilution";"hg2",#N/A,TRUE,"Has-Gets"}</definedName>
    <definedName name="wrn.7._4" hidden="1">{"cover",#N/A,TRUE,"Cover";"toc2",#N/A,TRUE,"TOC";"ts1",#N/A,TRUE,"Transaction Summary";"ei2c",#N/A,TRUE,"Earnings Impact";"ad2",#N/A,TRUE,"accretion dilution";"hg2",#N/A,TRUE,"Has-Gets"}</definedName>
    <definedName name="wrn.7._5" hidden="1">{"cover",#N/A,TRUE,"Cover";"toc2",#N/A,TRUE,"TOC";"ts1",#N/A,TRUE,"Transaction Summary";"ei2c",#N/A,TRUE,"Earnings Impact";"ad2",#N/A,TRUE,"accretion dilution";"hg2",#N/A,TRUE,"Has-Gets"}</definedName>
    <definedName name="wrn.70."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0._2"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0._3"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0._4"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0._5"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1."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1._2"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1._3"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1._4"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1._5"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2."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2._2"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2._3"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2._4"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2._5"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8." hidden="1">{"cover",#N/A,TRUE,"Cover";"toc2",#N/A,TRUE,"TOC";"ts1",#N/A,TRUE,"Transaction Summary";"ei3",#N/A,TRUE,"Earnings Impact";"ad3",#N/A,TRUE,"accretion dilution";"hg3",#N/A,TRUE,"Has-Gets"}</definedName>
    <definedName name="wrn.8._2" hidden="1">{"cover",#N/A,TRUE,"Cover";"toc2",#N/A,TRUE,"TOC";"ts1",#N/A,TRUE,"Transaction Summary";"ei3",#N/A,TRUE,"Earnings Impact";"ad3",#N/A,TRUE,"accretion dilution";"hg3",#N/A,TRUE,"Has-Gets"}</definedName>
    <definedName name="wrn.8._3" hidden="1">{"cover",#N/A,TRUE,"Cover";"toc2",#N/A,TRUE,"TOC";"ts1",#N/A,TRUE,"Transaction Summary";"ei3",#N/A,TRUE,"Earnings Impact";"ad3",#N/A,TRUE,"accretion dilution";"hg3",#N/A,TRUE,"Has-Gets"}</definedName>
    <definedName name="wrn.8._4" hidden="1">{"cover",#N/A,TRUE,"Cover";"toc2",#N/A,TRUE,"TOC";"ts1",#N/A,TRUE,"Transaction Summary";"ei3",#N/A,TRUE,"Earnings Impact";"ad3",#N/A,TRUE,"accretion dilution";"hg3",#N/A,TRUE,"Has-Gets"}</definedName>
    <definedName name="wrn.8._5" hidden="1">{"cover",#N/A,TRUE,"Cover";"toc2",#N/A,TRUE,"TOC";"ts1",#N/A,TRUE,"Transaction Summary";"ei3",#N/A,TRUE,"Earnings Impact";"ad3",#N/A,TRUE,"accretion dilution";"hg3",#N/A,TRUE,"Has-Gets"}</definedName>
    <definedName name="wrn.9." hidden="1">{"cover",#N/A,TRUE,"Cover";"toc3",#N/A,TRUE,"TOC";"over",#N/A,TRUE,"Overview";"ts2",#N/A,TRUE,"Det_Trans_Sum";"eic",#N/A,TRUE,"Earnings Impact";"ad",#N/A,TRUE,"accretion dilution";"pfis",#N/A,TRUE,"Pro Forma Income Statement";"acqc",#N/A,TRUE,"Acquirer";"tarc",#N/A,TRUE,"Target"}</definedName>
    <definedName name="wrn.9._2" hidden="1">{"cover",#N/A,TRUE,"Cover";"toc3",#N/A,TRUE,"TOC";"over",#N/A,TRUE,"Overview";"ts2",#N/A,TRUE,"Det_Trans_Sum";"eic",#N/A,TRUE,"Earnings Impact";"ad",#N/A,TRUE,"accretion dilution";"pfis",#N/A,TRUE,"Pro Forma Income Statement";"acqc",#N/A,TRUE,"Acquirer";"tarc",#N/A,TRUE,"Target"}</definedName>
    <definedName name="wrn.9._3" hidden="1">{"cover",#N/A,TRUE,"Cover";"toc3",#N/A,TRUE,"TOC";"over",#N/A,TRUE,"Overview";"ts2",#N/A,TRUE,"Det_Trans_Sum";"eic",#N/A,TRUE,"Earnings Impact";"ad",#N/A,TRUE,"accretion dilution";"pfis",#N/A,TRUE,"Pro Forma Income Statement";"acqc",#N/A,TRUE,"Acquirer";"tarc",#N/A,TRUE,"Target"}</definedName>
    <definedName name="wrn.9._4" hidden="1">{"cover",#N/A,TRUE,"Cover";"toc3",#N/A,TRUE,"TOC";"over",#N/A,TRUE,"Overview";"ts2",#N/A,TRUE,"Det_Trans_Sum";"eic",#N/A,TRUE,"Earnings Impact";"ad",#N/A,TRUE,"accretion dilution";"pfis",#N/A,TRUE,"Pro Forma Income Statement";"acqc",#N/A,TRUE,"Acquirer";"tarc",#N/A,TRUE,"Target"}</definedName>
    <definedName name="wrn.9._5" hidden="1">{"cover",#N/A,TRUE,"Cover";"toc3",#N/A,TRUE,"TOC";"over",#N/A,TRUE,"Overview";"ts2",#N/A,TRUE,"Det_Trans_Sum";"eic",#N/A,TRUE,"Earnings Impact";"ad",#N/A,TRUE,"accretion dilution";"pfis",#N/A,TRUE,"Pro Forma Income Statement";"acqc",#N/A,TRUE,"Acquirer";"tarc",#N/A,TRUE,"Target"}</definedName>
    <definedName name="wrn.99"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99_2"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99_3"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99_4"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99_5"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Accretion._.Dilution." hidden="1">{#N/A,#N/A,TRUE,"Snapshot";#N/A,#N/A,TRUE,"PE at Different Premiums";#N/A,#N/A,TRUE,"EBITDA at Different Premiums";#N/A,#N/A,TRUE,"Long Form Dilution";#N/A,#N/A,TRUE,"AVP";#N/A,#N/A,TRUE,"Has-Gets";#N/A,#N/A,TRUE,"Contribution"}</definedName>
    <definedName name="wrn.Accretion._.Dilution._split" hidden="1">{#N/A,#N/A,TRUE,"Snapshot";#N/A,#N/A,TRUE,"PE at Different Premiums";#N/A,#N/A,TRUE,"EBITDA at Different Premiums";#N/A,#N/A,TRUE,"Long Form Dilution";#N/A,#N/A,TRUE,"AVP";#N/A,#N/A,TRUE,"Has-Gets";#N/A,#N/A,TRUE,"Contribution"}</definedName>
    <definedName name="wrn.Actuele._.liquiditeitsprognose." localSheetId="6" hidden="1">{#N/A,#N/A,FALSE,"Cash flow";#N/A,#N/A,FALSE,"Borrowing Base";#N/A,#N/A,FALSE,"Spec. Bankguarantees"}</definedName>
    <definedName name="wrn.Actuele._.liquiditeitsprognose." localSheetId="4" hidden="1">{#N/A,#N/A,FALSE,"Cash flow";#N/A,#N/A,FALSE,"Borrowing Base";#N/A,#N/A,FALSE,"Spec. Bankguarantees"}</definedName>
    <definedName name="wrn.Actuele._.liquiditeitsprognose." localSheetId="5" hidden="1">{#N/A,#N/A,FALSE,"Cash flow";#N/A,#N/A,FALSE,"Borrowing Base";#N/A,#N/A,FALSE,"Spec. Bankguarantees"}</definedName>
    <definedName name="wrn.Actuele._.liquiditeitsprognose." hidden="1">{#N/A,#N/A,FALSE,"Cash flow";#N/A,#N/A,FALSE,"Borrowing Base";#N/A,#N/A,FALSE,"Spec. Bankguarantees"}</definedName>
    <definedName name="wrn.Aging" localSheetId="6" hidden="1">{#N/A,#N/A,FALSE,"Aging Summary";#N/A,#N/A,FALSE,"Ratio Analysis";#N/A,#N/A,FALSE,"Test 120 Day Accts";#N/A,#N/A,FALSE,"Tickmarks"}</definedName>
    <definedName name="wrn.Aging" localSheetId="4" hidden="1">{#N/A,#N/A,FALSE,"Aging Summary";#N/A,#N/A,FALSE,"Ratio Analysis";#N/A,#N/A,FALSE,"Test 120 Day Accts";#N/A,#N/A,FALSE,"Tickmarks"}</definedName>
    <definedName name="wrn.Aging" localSheetId="5"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6" hidden="1">{#N/A,#N/A,FALSE,"summary";#N/A,#N/A,FALSE,"exhibit";#N/A,#N/A,FALSE,"bs";#N/A,#N/A,FALSE,"m1a";#N/A,#N/A,FALSE,"is";#N/A,#N/A,FALSE,"m3 sales";#N/A,#N/A,FALSE,"m4";#N/A,#N/A,FALSE,"m5";#N/A,#N/A,FALSE,"m6";#N/A,#N/A,FALSE,"m7";#N/A,#N/A,FALSE,"m8";#N/A,#N/A,FALSE,"m9";#N/A,#N/A,FALSE,"m10";#N/A,#N/A,FALSE,"m14";#N/A,#N/A,FALSE,"q15";#N/A,#N/A,FALSE,"q16";#N/A,#N/A,FALSE,"q17";#N/A,#N/A,FALSE,"q18"}</definedName>
    <definedName name="wrn.all." localSheetId="4" hidden="1">{#N/A,#N/A,FALSE,"summary";#N/A,#N/A,FALSE,"exhibit";#N/A,#N/A,FALSE,"bs";#N/A,#N/A,FALSE,"m1a";#N/A,#N/A,FALSE,"is";#N/A,#N/A,FALSE,"m3 sales";#N/A,#N/A,FALSE,"m4";#N/A,#N/A,FALSE,"m5";#N/A,#N/A,FALSE,"m6";#N/A,#N/A,FALSE,"m7";#N/A,#N/A,FALSE,"m8";#N/A,#N/A,FALSE,"m9";#N/A,#N/A,FALSE,"m10";#N/A,#N/A,FALSE,"m14";#N/A,#N/A,FALSE,"q15";#N/A,#N/A,FALSE,"q16";#N/A,#N/A,FALSE,"q17";#N/A,#N/A,FALSE,"q18"}</definedName>
    <definedName name="wrn.all." localSheetId="5" hidden="1">{#N/A,#N/A,FALSE,"summary";#N/A,#N/A,FALSE,"exhibit";#N/A,#N/A,FALSE,"bs";#N/A,#N/A,FALSE,"m1a";#N/A,#N/A,FALSE,"is";#N/A,#N/A,FALSE,"m3 sales";#N/A,#N/A,FALSE,"m4";#N/A,#N/A,FALSE,"m5";#N/A,#N/A,FALSE,"m6";#N/A,#N/A,FALSE,"m7";#N/A,#N/A,FALSE,"m8";#N/A,#N/A,FALSE,"m9";#N/A,#N/A,FALSE,"m10";#N/A,#N/A,FALSE,"m14";#N/A,#N/A,FALSE,"q15";#N/A,#N/A,FALSE,"q16";#N/A,#N/A,FALSE,"q17";#N/A,#N/A,FALSE,"q18"}</definedName>
    <definedName name="wrn.all." hidden="1">{#N/A,#N/A,FALSE,"summary";#N/A,#N/A,FALSE,"exhibit";#N/A,#N/A,FALSE,"bs";#N/A,#N/A,FALSE,"m1a";#N/A,#N/A,FALSE,"is";#N/A,#N/A,FALSE,"m3 sales";#N/A,#N/A,FALSE,"m4";#N/A,#N/A,FALSE,"m5";#N/A,#N/A,FALSE,"m6";#N/A,#N/A,FALSE,"m7";#N/A,#N/A,FALSE,"m8";#N/A,#N/A,FALSE,"m9";#N/A,#N/A,FALSE,"m10";#N/A,#N/A,FALSE,"m14";#N/A,#N/A,FALSE,"q15";#N/A,#N/A,FALSE,"q16";#N/A,#N/A,FALSE,"q17";#N/A,#N/A,FALSE,"q18"}</definedName>
    <definedName name="wrn.All._.Page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ections." hidden="1">{"Data Entry",#N/A,FALSE,"COMPTEMP";"Ratios",#N/A,FALSE,"COMPTEMP";"Aggregate Values",#N/A,FALSE,"COMPTEMP";"Equity Multiples",#N/A,FALSE,"COMPTEMP";"Summary Overview",#N/A,FALSE,"COMPTEMP"}</definedName>
    <definedName name="wrn.All._.Sections._2" hidden="1">{"Data Entry",#N/A,FALSE,"COMPTEMP";"Ratios",#N/A,FALSE,"COMPTEMP";"Aggregate Values",#N/A,FALSE,"COMPTEMP";"Equity Multiples",#N/A,FALSE,"COMPTEMP";"Summary Overview",#N/A,FALSE,"COMPTEMP"}</definedName>
    <definedName name="wrn.All._.Sections._3" hidden="1">{"Data Entry",#N/A,FALSE,"COMPTEMP";"Ratios",#N/A,FALSE,"COMPTEMP";"Aggregate Values",#N/A,FALSE,"COMPTEMP";"Equity Multiples",#N/A,FALSE,"COMPTEMP";"Summary Overview",#N/A,FALSE,"COMPTEMP"}</definedName>
    <definedName name="wrn.All._.Sections._4" hidden="1">{"Data Entry",#N/A,FALSE,"COMPTEMP";"Ratios",#N/A,FALSE,"COMPTEMP";"Aggregate Values",#N/A,FALSE,"COMPTEMP";"Equity Multiples",#N/A,FALSE,"COMPTEMP";"Summary Overview",#N/A,FALSE,"COMPTEMP"}</definedName>
    <definedName name="wrn.All._.Sections._5" hidden="1">{"Data Entry",#N/A,FALSE,"COMPTEMP";"Ratios",#N/A,FALSE,"COMPTEMP";"Aggregate Values",#N/A,FALSE,"COMPTEMP";"Equity Multiples",#N/A,FALSE,"COMPTEMP";"Summary Overview",#N/A,FALSE,"COMPTEMP"}</definedName>
    <definedName name="wrn.All._.Three._.Sheets." localSheetId="6" hidden="1">{#N/A,#N/A,FALSE,"Legal Entities";#N/A,#N/A,FALSE,"Departments";#N/A,#N/A,FALSE,"Chart of Accounts"}</definedName>
    <definedName name="wrn.All._.Three._.Sheets." localSheetId="4" hidden="1">{#N/A,#N/A,FALSE,"Legal Entities";#N/A,#N/A,FALSE,"Departments";#N/A,#N/A,FALSE,"Chart of Accounts"}</definedName>
    <definedName name="wrn.All._.Three._.Sheets." localSheetId="5" hidden="1">{#N/A,#N/A,FALSE,"Legal Entities";#N/A,#N/A,FALSE,"Departments";#N/A,#N/A,FALSE,"Chart of Accounts"}</definedName>
    <definedName name="wrn.All._.Three._.Sheets." hidden="1">{#N/A,#N/A,FALSE,"Legal Entities";#N/A,#N/A,FALSE,"Departments";#N/A,#N/A,FALSE,"Chart of Accounts"}</definedName>
    <definedName name="wrn.Alles." localSheetId="6" hidden="1">{"Alles",#N/A,FALSE,"H A Ü"}</definedName>
    <definedName name="wrn.Alles." localSheetId="4" hidden="1">{"Alles",#N/A,FALSE,"H A Ü"}</definedName>
    <definedName name="wrn.Alles." localSheetId="5" hidden="1">{"Alles",#N/A,FALSE,"H A Ü"}</definedName>
    <definedName name="wrn.Alles." hidden="1">{"Alles",#N/A,FALSE,"H A Ü"}</definedName>
    <definedName name="wrn.AllSections." localSheetId="6"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llSections." localSheetId="4"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llSections." localSheetId="5"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llSections."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nexa1." localSheetId="6" hidden="1">{#N/A,#N/A,FALSE,"KCost-DM"}</definedName>
    <definedName name="wrn.anexa1." localSheetId="4" hidden="1">{#N/A,#N/A,FALSE,"KCost-DM"}</definedName>
    <definedName name="wrn.anexa1." localSheetId="5" hidden="1">{#N/A,#N/A,FALSE,"KCost-DM"}</definedName>
    <definedName name="wrn.anexa1." hidden="1">{#N/A,#N/A,FALSE,"KCost-DM"}</definedName>
    <definedName name="wrn.anexa14." localSheetId="6" hidden="1">{#N/A,#N/A,FALSE,"Cost-";#N/A,#N/A,FALSE,"Cost+"}</definedName>
    <definedName name="wrn.anexa14." localSheetId="4" hidden="1">{#N/A,#N/A,FALSE,"Cost-";#N/A,#N/A,FALSE,"Cost+"}</definedName>
    <definedName name="wrn.anexa14." localSheetId="5" hidden="1">{#N/A,#N/A,FALSE,"Cost-";#N/A,#N/A,FALSE,"Cost+"}</definedName>
    <definedName name="wrn.anexa14." hidden="1">{#N/A,#N/A,FALSE,"Cost-";#N/A,#N/A,FALSE,"Cost+"}</definedName>
    <definedName name="wrn.anexa15." localSheetId="6" hidden="1">{#N/A,#N/A,FALSE,"Sale-";#N/A,#N/A,FALSE,"Sale+"}</definedName>
    <definedName name="wrn.anexa15." localSheetId="4" hidden="1">{#N/A,#N/A,FALSE,"Sale-";#N/A,#N/A,FALSE,"Sale+"}</definedName>
    <definedName name="wrn.anexa15." localSheetId="5" hidden="1">{#N/A,#N/A,FALSE,"Sale-";#N/A,#N/A,FALSE,"Sale+"}</definedName>
    <definedName name="wrn.anexa15." hidden="1">{#N/A,#N/A,FALSE,"Sale-";#N/A,#N/A,FALSE,"Sale+"}</definedName>
    <definedName name="wrn.anexa16." localSheetId="6" hidden="1">{#N/A,#N/A,FALSE,"FinPl"}</definedName>
    <definedName name="wrn.anexa16." localSheetId="4" hidden="1">{#N/A,#N/A,FALSE,"FinPl"}</definedName>
    <definedName name="wrn.anexa16." localSheetId="5" hidden="1">{#N/A,#N/A,FALSE,"FinPl"}</definedName>
    <definedName name="wrn.anexa16." hidden="1">{#N/A,#N/A,FALSE,"FinPl"}</definedName>
    <definedName name="wrn.anexa17." localSheetId="6" hidden="1">{#N/A,#N/A,FALSE,"Amortization Table"}</definedName>
    <definedName name="wrn.anexa17." localSheetId="4" hidden="1">{#N/A,#N/A,FALSE,"Amortization Table"}</definedName>
    <definedName name="wrn.anexa17." localSheetId="5" hidden="1">{#N/A,#N/A,FALSE,"Amortization Table"}</definedName>
    <definedName name="wrn.anexa17." hidden="1">{#N/A,#N/A,FALSE,"Amortization Table"}</definedName>
    <definedName name="wrn.anexa18." localSheetId="6" hidden="1">{#N/A,#N/A,FALSE,"IncPr";#N/A,#N/A,FALSE,"InCoE"}</definedName>
    <definedName name="wrn.anexa18." localSheetId="4" hidden="1">{#N/A,#N/A,FALSE,"IncPr";#N/A,#N/A,FALSE,"InCoE"}</definedName>
    <definedName name="wrn.anexa18." localSheetId="5" hidden="1">{#N/A,#N/A,FALSE,"IncPr";#N/A,#N/A,FALSE,"InCoE"}</definedName>
    <definedName name="wrn.anexa18." hidden="1">{#N/A,#N/A,FALSE,"IncPr";#N/A,#N/A,FALSE,"InCoE"}</definedName>
    <definedName name="wrn.anexa19." localSheetId="6" hidden="1">{#N/A,#N/A,FALSE,"FRR";#N/A,#N/A,FALSE,"ERR"}</definedName>
    <definedName name="wrn.anexa19." localSheetId="4" hidden="1">{#N/A,#N/A,FALSE,"FRR";#N/A,#N/A,FALSE,"ERR"}</definedName>
    <definedName name="wrn.anexa19." localSheetId="5" hidden="1">{#N/A,#N/A,FALSE,"FRR";#N/A,#N/A,FALSE,"ERR"}</definedName>
    <definedName name="wrn.anexa19." hidden="1">{#N/A,#N/A,FALSE,"FRR";#N/A,#N/A,FALSE,"ERR"}</definedName>
    <definedName name="wrn.anexa2." localSheetId="6" hidden="1">{#N/A,#N/A,FALSE,"DeprTabl Rom"}</definedName>
    <definedName name="wrn.anexa2." localSheetId="4" hidden="1">{#N/A,#N/A,FALSE,"DeprTabl Rom"}</definedName>
    <definedName name="wrn.anexa2." localSheetId="5" hidden="1">{#N/A,#N/A,FALSE,"DeprTabl Rom"}</definedName>
    <definedName name="wrn.anexa2." hidden="1">{#N/A,#N/A,FALSE,"DeprTabl Rom"}</definedName>
    <definedName name="wrn.anexa21." localSheetId="6" hidden="1">{#N/A,#N/A,FALSE,"P&amp;L";#N/A,#N/A,FALSE,"BS";#N/A,#N/A,FALSE,"CF"}</definedName>
    <definedName name="wrn.anexa21." localSheetId="4" hidden="1">{#N/A,#N/A,FALSE,"P&amp;L";#N/A,#N/A,FALSE,"BS";#N/A,#N/A,FALSE,"CF"}</definedName>
    <definedName name="wrn.anexa21." localSheetId="5" hidden="1">{#N/A,#N/A,FALSE,"P&amp;L";#N/A,#N/A,FALSE,"BS";#N/A,#N/A,FALSE,"CF"}</definedName>
    <definedName name="wrn.anexa21." hidden="1">{#N/A,#N/A,FALSE,"P&amp;L";#N/A,#N/A,FALSE,"BS";#N/A,#N/A,FALSE,"CF"}</definedName>
    <definedName name="wrn.anexa22." localSheetId="6" hidden="1">{#N/A,#N/A,FALSE,"Ratio"}</definedName>
    <definedName name="wrn.anexa22." localSheetId="4" hidden="1">{#N/A,#N/A,FALSE,"Ratio"}</definedName>
    <definedName name="wrn.anexa22." localSheetId="5" hidden="1">{#N/A,#N/A,FALSE,"Ratio"}</definedName>
    <definedName name="wrn.anexa22." hidden="1">{#N/A,#N/A,FALSE,"Ratio"}</definedName>
    <definedName name="wrn.anexa23." localSheetId="6" hidden="1">{#N/A,#N/A,FALSE,"Forex"}</definedName>
    <definedName name="wrn.anexa23." localSheetId="4" hidden="1">{#N/A,#N/A,FALSE,"Forex"}</definedName>
    <definedName name="wrn.anexa23." localSheetId="5" hidden="1">{#N/A,#N/A,FALSE,"Forex"}</definedName>
    <definedName name="wrn.anexa23." hidden="1">{#N/A,#N/A,FALSE,"Forex"}</definedName>
    <definedName name="wrn.anexa26." localSheetId="6" hidden="1">{#N/A,#N/A,FALSE,"SAnFRR";#N/A,#N/A,FALSE,"SAnERR"}</definedName>
    <definedName name="wrn.anexa26." localSheetId="4" hidden="1">{#N/A,#N/A,FALSE,"SAnFRR";#N/A,#N/A,FALSE,"SAnERR"}</definedName>
    <definedName name="wrn.anexa26." localSheetId="5" hidden="1">{#N/A,#N/A,FALSE,"SAnFRR";#N/A,#N/A,FALSE,"SAnERR"}</definedName>
    <definedName name="wrn.anexa26." hidden="1">{#N/A,#N/A,FALSE,"SAnFRR";#N/A,#N/A,FALSE,"SAnERR"}</definedName>
    <definedName name="wrn.anexa3." localSheetId="6" hidden="1">{#N/A,#N/A,FALSE,"KCost"}</definedName>
    <definedName name="wrn.anexa3." localSheetId="4" hidden="1">{#N/A,#N/A,FALSE,"KCost"}</definedName>
    <definedName name="wrn.anexa3." localSheetId="5" hidden="1">{#N/A,#N/A,FALSE,"KCost"}</definedName>
    <definedName name="wrn.anexa3." hidden="1">{#N/A,#N/A,FALSE,"KCost"}</definedName>
    <definedName name="wrn.Anexos." hidden="1">{#N/A,#N/A,FALSE,"ServLig";#N/A,#N/A,FALSE,"Fact";#N/A,#N/A,FALSE,"Inv";#N/A,#N/A,FALSE,"Anexos"}</definedName>
    <definedName name="wrn.Anexos._2" hidden="1">{#N/A,#N/A,FALSE,"ServLig";#N/A,#N/A,FALSE,"Fact";#N/A,#N/A,FALSE,"Inv";#N/A,#N/A,FALSE,"Anexos"}</definedName>
    <definedName name="wrn.Anexos._3" hidden="1">{#N/A,#N/A,FALSE,"ServLig";#N/A,#N/A,FALSE,"Fact";#N/A,#N/A,FALSE,"Inv";#N/A,#N/A,FALSE,"Anexos"}</definedName>
    <definedName name="wrn.Anexos._4" hidden="1">{#N/A,#N/A,FALSE,"ServLig";#N/A,#N/A,FALSE,"Fact";#N/A,#N/A,FALSE,"Inv";#N/A,#N/A,FALSE,"Anexos"}</definedName>
    <definedName name="wrn.Anexos._5" hidden="1">{#N/A,#N/A,FALSE,"ServLig";#N/A,#N/A,FALSE,"Fact";#N/A,#N/A,FALSE,"Inv";#N/A,#N/A,FALSE,"Anexos"}</definedName>
    <definedName name="wrn.AnnualRentRoll." hidden="1">{"AnnualRentRoll",#N/A,FALSE,"RentRoll"}</definedName>
    <definedName name="wrn.Anteilig._.alle._.Perioden." hidden="1">{"Alle Perioden",#N/A,FALSE,"Erf";"Alle Perioden",#N/A,FALSE,"Ang";"Alle Perioden",#N/A,FALSE,"BV";"Alle Perioden",#N/A,FALSE,"BE";"Alle Perioden",#N/A,FALSE,"Re";"Alle Perioden",#N/A,FALSE,"Vol"}</definedName>
    <definedName name="wrn.Anteilig._.erste._.elf._.Perioden." hidden="1">{"Erste elf Perioden",#N/A,FALSE,"Erf";"Erste elf Perioden",#N/A,FALSE,"Ang";"Erste elf Perioden",#N/A,FALSE,"BV";"Erste elf Perioden",#N/A,FALSE,"BE";"Erste elf Perioden",#N/A,FALSE,"Vol";"Erste elf Perioden",#N/A,FALSE,"Re"}</definedName>
    <definedName name="wrn.Ar._.and._.Backlog." hidden="1">{"AR and Backlog",#N/A,FALSE,"Input"}</definedName>
    <definedName name="wrn.Asset._.Manager._.Summary." hidden="1">{#N/A,#N/A,FALSE,"Jim Walsh";#N/A,#N/A,FALSE,"Dan Minkoff";#N/A,#N/A,FALSE,"Chip Cinnamond";#N/A,#N/A,FALSE,"Ann Cole";#N/A,#N/A,FALSE,"Jim Rosasco";#N/A,#N/A,FALSE,"George Ochs";#N/A,#N/A,FALSE,"Peter Weed";#N/A,#N/A,FALSE,"Sheryl Crosland";#N/A,#N/A,FALSE,"Jim McLoughlin";#N/A,#N/A,FALSE,"Jim Olson";#N/A,#N/A,FALSE,"Anne Pfeiffer"}</definedName>
    <definedName name="wrn.Assumptions." localSheetId="6" hidden="1">{"Assump1",#N/A,TRUE,"Assumptions";"Assump2",#N/A,TRUE,"Assumptions"}</definedName>
    <definedName name="wrn.Assumptions." localSheetId="4" hidden="1">{"Assump1",#N/A,TRUE,"Assumptions";"Assump2",#N/A,TRUE,"Assumptions"}</definedName>
    <definedName name="wrn.Assumptions." localSheetId="5" hidden="1">{"Assump1",#N/A,TRUE,"Assumptions";"Assump2",#N/A,TRUE,"Assumptions"}</definedName>
    <definedName name="wrn.Assumptions." hidden="1">{"Assump1",#N/A,TRUE,"Assumptions";"Assump2",#N/A,TRUE,"Assumptions"}</definedName>
    <definedName name="wrn.Assumptions._1" localSheetId="6" hidden="1">{"Assump1",#N/A,TRUE,"Assumptions";"Assump2",#N/A,TRUE,"Assumptions"}</definedName>
    <definedName name="wrn.Assumptions._1" localSheetId="4" hidden="1">{"Assump1",#N/A,TRUE,"Assumptions";"Assump2",#N/A,TRUE,"Assumptions"}</definedName>
    <definedName name="wrn.Assumptions._1" localSheetId="5" hidden="1">{"Assump1",#N/A,TRUE,"Assumptions";"Assump2",#N/A,TRUE,"Assumptions"}</definedName>
    <definedName name="wrn.Assumptions._1" hidden="1">{"Assump1",#N/A,TRUE,"Assumptions";"Assump2",#N/A,TRUE,"Assumptions"}</definedName>
    <definedName name="wrn.Assumptions._1_1" localSheetId="6" hidden="1">{"Assump1",#N/A,TRUE,"Assumptions";"Assump2",#N/A,TRUE,"Assumptions"}</definedName>
    <definedName name="wrn.Assumptions._1_1" localSheetId="4" hidden="1">{"Assump1",#N/A,TRUE,"Assumptions";"Assump2",#N/A,TRUE,"Assumptions"}</definedName>
    <definedName name="wrn.Assumptions._1_1" localSheetId="5" hidden="1">{"Assump1",#N/A,TRUE,"Assumptions";"Assump2",#N/A,TRUE,"Assumptions"}</definedName>
    <definedName name="wrn.Assumptions._1_1" hidden="1">{"Assump1",#N/A,TRUE,"Assumptions";"Assump2",#N/A,TRUE,"Assumptions"}</definedName>
    <definedName name="wrn.Assumptions._2" localSheetId="6" hidden="1">{"Assump1",#N/A,TRUE,"Assumptions";"Assump2",#N/A,TRUE,"Assumptions"}</definedName>
    <definedName name="wrn.Assumptions._2" localSheetId="4" hidden="1">{"Assump1",#N/A,TRUE,"Assumptions";"Assump2",#N/A,TRUE,"Assumptions"}</definedName>
    <definedName name="wrn.Assumptions._2" localSheetId="5" hidden="1">{"Assump1",#N/A,TRUE,"Assumptions";"Assump2",#N/A,TRUE,"Assumptions"}</definedName>
    <definedName name="wrn.Assumptions._2" hidden="1">{"Assump1",#N/A,TRUE,"Assumptions";"Assump2",#N/A,TRUE,"Assumptions"}</definedName>
    <definedName name="wrn.Ausdruck." hidden="1">{#N/A,#N/A,FALSE,"Shopliste";#N/A,#N/A,FALSE,"Läden I";#N/A,#N/A,FALSE,"Läden II";#N/A,#N/A,FALSE,"Läden III";#N/A,#N/A,FALSE,"Nebenflächen I";#N/A,#N/A,FALSE,"Nebenflächen II";#N/A,#N/A,FALSE,"Nebenflächen III"}</definedName>
    <definedName name="wrn.AUSQ32000mjb." localSheetId="6" hidden="1">{#N/A,#N/A,FALSE,"AUSmjb"}</definedName>
    <definedName name="wrn.AUSQ32000mjb." localSheetId="4" hidden="1">{#N/A,#N/A,FALSE,"AUSmjb"}</definedName>
    <definedName name="wrn.AUSQ32000mjb." localSheetId="5" hidden="1">{#N/A,#N/A,FALSE,"AUSmjb"}</definedName>
    <definedName name="wrn.AUSQ32000mjb." hidden="1">{#N/A,#N/A,FALSE,"AUSmjb"}</definedName>
    <definedName name="wrn.AUSQ32000pia." localSheetId="6" hidden="1">{#N/A,#N/A,FALSE,"AUSpia"}</definedName>
    <definedName name="wrn.AUSQ32000pia." localSheetId="4" hidden="1">{#N/A,#N/A,FALSE,"AUSpia"}</definedName>
    <definedName name="wrn.AUSQ32000pia." localSheetId="5" hidden="1">{#N/A,#N/A,FALSE,"AUSpia"}</definedName>
    <definedName name="wrn.AUSQ32000pia." hidden="1">{#N/A,#N/A,FALSE,"AUSpia"}</definedName>
    <definedName name="wrn.Backup." hidden="1">{#N/A,#N/A,FALSE,"SUBS";#N/A,#N/A,FALSE,"SUPERS";#N/A,#N/A,FALSE,"FINISHES";#N/A,#N/A,FALSE,"FITTINGS";#N/A,#N/A,FALSE,"SERVICES";#N/A,#N/A,FALSE,"SITEWORKS"}</definedName>
    <definedName name="wrn.Balance._.Sheet." hidden="1">{"Balance Sheet",#N/A,FALSE,"Input"}</definedName>
    <definedName name="wrn.BALANCO." hidden="1">{#N/A,#N/A,TRUE,"BAL"}</definedName>
    <definedName name="wrn.beg_italia."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1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1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1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1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2"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2"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2"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_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LQ32000mjb." localSheetId="6" hidden="1">{#N/A,#N/A,FALSE,"BELmjb";"mjb",#N/A,FALSE,"Abdijstr";"mjb",#N/A,FALSE,"Charleroi";"mjb",#N/A,FALSE,"Genk Shopping";"mjb",#N/A,FALSE,"Genk stad";"mjb",#N/A,FALSE,"Overijse";"mjb",#N/A,FALSE,"Stad Antwerpen";"mjb",#N/A,FALSE,"Tongeren"}</definedName>
    <definedName name="wrn.BELQ32000mjb." localSheetId="4" hidden="1">{#N/A,#N/A,FALSE,"BELmjb";"mjb",#N/A,FALSE,"Abdijstr";"mjb",#N/A,FALSE,"Charleroi";"mjb",#N/A,FALSE,"Genk Shopping";"mjb",#N/A,FALSE,"Genk stad";"mjb",#N/A,FALSE,"Overijse";"mjb",#N/A,FALSE,"Stad Antwerpen";"mjb",#N/A,FALSE,"Tongeren"}</definedName>
    <definedName name="wrn.BELQ32000mjb." localSheetId="5" hidden="1">{#N/A,#N/A,FALSE,"BELmjb";"mjb",#N/A,FALSE,"Abdijstr";"mjb",#N/A,FALSE,"Charleroi";"mjb",#N/A,FALSE,"Genk Shopping";"mjb",#N/A,FALSE,"Genk stad";"mjb",#N/A,FALSE,"Overijse";"mjb",#N/A,FALSE,"Stad Antwerpen";"mjb",#N/A,FALSE,"Tongeren"}</definedName>
    <definedName name="wrn.BELQ32000mjb." hidden="1">{#N/A,#N/A,FALSE,"BELmjb";"mjb",#N/A,FALSE,"Abdijstr";"mjb",#N/A,FALSE,"Charleroi";"mjb",#N/A,FALSE,"Genk Shopping";"mjb",#N/A,FALSE,"Genk stad";"mjb",#N/A,FALSE,"Overijse";"mjb",#N/A,FALSE,"Stad Antwerpen";"mjb",#N/A,FALSE,"Tongeren"}</definedName>
    <definedName name="wrn.BELQ32000pia." localSheetId="6" hidden="1">{#N/A,#N/A,FALSE,"BELpia";"pia",#N/A,FALSE,"Abdijstr";"pia",#N/A,FALSE,"Genk stad";"pia",#N/A,FALSE,"Overijse";"pia",#N/A,FALSE,"Stad Antwerpen";"pia",#N/A,FALSE,"Tongeren";"pia",#N/A,FALSE,"Charleroi";"pia",#N/A,FALSE,"Genk Shopping"}</definedName>
    <definedName name="wrn.BELQ32000pia." localSheetId="4" hidden="1">{#N/A,#N/A,FALSE,"BELpia";"pia",#N/A,FALSE,"Abdijstr";"pia",#N/A,FALSE,"Genk stad";"pia",#N/A,FALSE,"Overijse";"pia",#N/A,FALSE,"Stad Antwerpen";"pia",#N/A,FALSE,"Tongeren";"pia",#N/A,FALSE,"Charleroi";"pia",#N/A,FALSE,"Genk Shopping"}</definedName>
    <definedName name="wrn.BELQ32000pia." localSheetId="5" hidden="1">{#N/A,#N/A,FALSE,"BELpia";"pia",#N/A,FALSE,"Abdijstr";"pia",#N/A,FALSE,"Genk stad";"pia",#N/A,FALSE,"Overijse";"pia",#N/A,FALSE,"Stad Antwerpen";"pia",#N/A,FALSE,"Tongeren";"pia",#N/A,FALSE,"Charleroi";"pia",#N/A,FALSE,"Genk Shopping"}</definedName>
    <definedName name="wrn.BELQ32000pia." hidden="1">{#N/A,#N/A,FALSE,"BELpia";"pia",#N/A,FALSE,"Abdijstr";"pia",#N/A,FALSE,"Genk stad";"pia",#N/A,FALSE,"Overijse";"pia",#N/A,FALSE,"Stad Antwerpen";"pia",#N/A,FALSE,"Tongeren";"pia",#N/A,FALSE,"Charleroi";"pia",#N/A,FALSE,"Genk Shopping"}</definedName>
    <definedName name="wrn.bh." hidden="1">{#N/A,#N/A,FALSE,"TELEFON"}</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_2"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_3"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_4"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_5"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2"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3"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4"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5"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reakup." hidden="1">{"comps1",#N/A,FALSE,"Comps Sheet";"comps2",#N/A,FALSE,"Comps Sheet";"comps3",#N/A,FALSE,"Comps Sheet";"comps4",#N/A,FALSE,"Comps Sheet";"comps5",#N/A,FALSE,"Comps Sheet";"comps6",#N/A,FALSE,"Comps Sheet";"ec",#N/A,FALSE,"E&amp;C";"environmental",#N/A,FALSE,"Environmental";"heavy",#N/A,FALSE,"Heavy Const."}</definedName>
    <definedName name="wrn.breakup._2" hidden="1">{"comps1",#N/A,FALSE,"Comps Sheet";"comps2",#N/A,FALSE,"Comps Sheet";"comps3",#N/A,FALSE,"Comps Sheet";"comps4",#N/A,FALSE,"Comps Sheet";"comps5",#N/A,FALSE,"Comps Sheet";"comps6",#N/A,FALSE,"Comps Sheet";"ec",#N/A,FALSE,"E&amp;C";"environmental",#N/A,FALSE,"Environmental";"heavy",#N/A,FALSE,"Heavy Const."}</definedName>
    <definedName name="wrn.breakup._3" hidden="1">{"comps1",#N/A,FALSE,"Comps Sheet";"comps2",#N/A,FALSE,"Comps Sheet";"comps3",#N/A,FALSE,"Comps Sheet";"comps4",#N/A,FALSE,"Comps Sheet";"comps5",#N/A,FALSE,"Comps Sheet";"comps6",#N/A,FALSE,"Comps Sheet";"ec",#N/A,FALSE,"E&amp;C";"environmental",#N/A,FALSE,"Environmental";"heavy",#N/A,FALSE,"Heavy Const."}</definedName>
    <definedName name="wrn.breakup._4" hidden="1">{"comps1",#N/A,FALSE,"Comps Sheet";"comps2",#N/A,FALSE,"Comps Sheet";"comps3",#N/A,FALSE,"Comps Sheet";"comps4",#N/A,FALSE,"Comps Sheet";"comps5",#N/A,FALSE,"Comps Sheet";"comps6",#N/A,FALSE,"Comps Sheet";"ec",#N/A,FALSE,"E&amp;C";"environmental",#N/A,FALSE,"Environmental";"heavy",#N/A,FALSE,"Heavy Const."}</definedName>
    <definedName name="wrn.breakup._5" hidden="1">{"comps1",#N/A,FALSE,"Comps Sheet";"comps2",#N/A,FALSE,"Comps Sheet";"comps3",#N/A,FALSE,"Comps Sheet";"comps4",#N/A,FALSE,"Comps Sheet";"comps5",#N/A,FALSE,"Comps Sheet";"comps6",#N/A,FALSE,"Comps Sheet";"ec",#N/A,FALSE,"E&amp;C";"environmental",#N/A,FALSE,"Environmental";"heavy",#N/A,FALSE,"Heavy Const."}</definedName>
    <definedName name="wrn.BU_Report_Book." localSheetId="6" hidden="1">{"Total_IMS (XNV)",#N/A,FALSE,"XNV";"Total_USA_IMS (XNV)",#N/A,FALSE,"XNV";"Total_LIM (XNV)",#N/A,FALSE,"XNV";"Total_USA_LIM (XNV)",#N/A,FALSE,"XNV";"Total_USA_Public_Equity (XNV)",#N/A,FALSE,"XNV";"IMS_Infrastructure (XNV)",#N/A,FALSE,"XNV";"Total_Europe_LIM (XNV)",#N/A,FALSE,"XNV";"Total_Europe_Private (XNV)",#N/A,FALSE,"XNV"}</definedName>
    <definedName name="wrn.BU_Report_Book." localSheetId="4" hidden="1">{"Total_IMS (XNV)",#N/A,FALSE,"XNV";"Total_USA_IMS (XNV)",#N/A,FALSE,"XNV";"Total_LIM (XNV)",#N/A,FALSE,"XNV";"Total_USA_LIM (XNV)",#N/A,FALSE,"XNV";"Total_USA_Public_Equity (XNV)",#N/A,FALSE,"XNV";"IMS_Infrastructure (XNV)",#N/A,FALSE,"XNV";"Total_Europe_LIM (XNV)",#N/A,FALSE,"XNV";"Total_Europe_Private (XNV)",#N/A,FALSE,"XNV"}</definedName>
    <definedName name="wrn.BU_Report_Book." localSheetId="5" hidden="1">{"Total_IMS (XNV)",#N/A,FALSE,"XNV";"Total_USA_IMS (XNV)",#N/A,FALSE,"XNV";"Total_LIM (XNV)",#N/A,FALSE,"XNV";"Total_USA_LIM (XNV)",#N/A,FALSE,"XNV";"Total_USA_Public_Equity (XNV)",#N/A,FALSE,"XNV";"IMS_Infrastructure (XNV)",#N/A,FALSE,"XNV";"Total_Europe_LIM (XNV)",#N/A,FALSE,"XNV";"Total_Europe_Private (XNV)",#N/A,FALSE,"XNV"}</definedName>
    <definedName name="wrn.BU_Report_Book." hidden="1">{"Total_IMS (XNV)",#N/A,FALSE,"XNV";"Total_USA_IMS (XNV)",#N/A,FALSE,"XNV";"Total_LIM (XNV)",#N/A,FALSE,"XNV";"Total_USA_LIM (XNV)",#N/A,FALSE,"XNV";"Total_USA_Public_Equity (XNV)",#N/A,FALSE,"XNV";"IMS_Infrastructure (XNV)",#N/A,FALSE,"XNV";"Total_Europe_LIM (XNV)",#N/A,FALSE,"XNV";"Total_Europe_Private (XNV)",#N/A,FALSE,"XNV"}</definedName>
    <definedName name="wrn.BU_Report_Book_2" localSheetId="6" hidden="1">{"Total_IMS (XNV)",#N/A,FALSE,"XNV";"Total_USA_IMS (XNV)",#N/A,FALSE,"XNV";"Total_LIM (XNV)",#N/A,FALSE,"XNV";"Total_USA_LIM (XNV)",#N/A,FALSE,"XNV";"Total_USA_Public_Equity (XNV)",#N/A,FALSE,"XNV";"IMS_Infrastructure (XNV)",#N/A,FALSE,"XNV";"Total_Europe_LIM (XNV)",#N/A,FALSE,"XNV";"Total_Europe_Private (XNV)",#N/A,FALSE,"XNV"}</definedName>
    <definedName name="wrn.BU_Report_Book_2" localSheetId="4" hidden="1">{"Total_IMS (XNV)",#N/A,FALSE,"XNV";"Total_USA_IMS (XNV)",#N/A,FALSE,"XNV";"Total_LIM (XNV)",#N/A,FALSE,"XNV";"Total_USA_LIM (XNV)",#N/A,FALSE,"XNV";"Total_USA_Public_Equity (XNV)",#N/A,FALSE,"XNV";"IMS_Infrastructure (XNV)",#N/A,FALSE,"XNV";"Total_Europe_LIM (XNV)",#N/A,FALSE,"XNV";"Total_Europe_Private (XNV)",#N/A,FALSE,"XNV"}</definedName>
    <definedName name="wrn.BU_Report_Book_2" localSheetId="5" hidden="1">{"Total_IMS (XNV)",#N/A,FALSE,"XNV";"Total_USA_IMS (XNV)",#N/A,FALSE,"XNV";"Total_LIM (XNV)",#N/A,FALSE,"XNV";"Total_USA_LIM (XNV)",#N/A,FALSE,"XNV";"Total_USA_Public_Equity (XNV)",#N/A,FALSE,"XNV";"IMS_Infrastructure (XNV)",#N/A,FALSE,"XNV";"Total_Europe_LIM (XNV)",#N/A,FALSE,"XNV";"Total_Europe_Private (XNV)",#N/A,FALSE,"XNV"}</definedName>
    <definedName name="wrn.BU_Report_Book_2" hidden="1">{"Total_IMS (XNV)",#N/A,FALSE,"XNV";"Total_USA_IMS (XNV)",#N/A,FALSE,"XNV";"Total_LIM (XNV)",#N/A,FALSE,"XNV";"Total_USA_LIM (XNV)",#N/A,FALSE,"XNV";"Total_USA_Public_Equity (XNV)",#N/A,FALSE,"XNV";"IMS_Infrastructure (XNV)",#N/A,FALSE,"XNV";"Total_Europe_LIM (XNV)",#N/A,FALSE,"XNV";"Total_Europe_Private (XNV)",#N/A,FALSE,"XNV"}</definedName>
    <definedName name="wrn.Budget"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890"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890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890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890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890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1"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1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1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1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1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2.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2.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2.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2.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3.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3.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3.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3.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4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4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4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4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5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5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5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5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6"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6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6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6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6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7"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7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7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7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7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8"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8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8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8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1978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0."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0.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0.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0.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0.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1"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1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1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1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1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2.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2.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2.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2.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1"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1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1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1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31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4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4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4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4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6"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6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6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6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6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7."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7.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7.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7.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7.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9."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9.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9.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9.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9.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1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15._2"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15._3"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15._4"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15._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500000000000"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1975" hidden="1">{#N/A,#N/A,TRUE,"Pcm Budget 2002  Huf";#N/A,#N/A,TRUE,"Csepel";#N/A,#N/A,TRUE,"Gyor";#N/A,#N/A,TRUE,"Debrecen";#N/A,#N/A,TRUE,"Alba";#N/A,#N/A,TRUE,"Pecs";#N/A,#N/A,TRUE,"Szeged";#N/A,#N/A,TRUE,"Miskolc";#N/A,#N/A,TRUE,"Duna";#N/A,#N/A,TRUE,"Sopron";#N/A,#N/A,TRUE,"nyir";#N/A,#N/A,TRUE,"Kaniza";#N/A,#N/A,TRUE,"Kaposvar";#N/A,#N/A,TRUE,"Szolnok";#N/A,#N/A,TRUE,"Zala";#N/A,#N/A,TRUE,"Szombathely"}</definedName>
    <definedName name="wrn.Budget_2008" hidden="1">{#N/A,#N/A,TRUE,"Pcm Budget 2002  Huf";#N/A,#N/A,TRUE,"Csepel";#N/A,#N/A,TRUE,"Gyor";#N/A,#N/A,TRUE,"Debrecen";#N/A,#N/A,TRUE,"Alba";#N/A,#N/A,TRUE,"Pecs";#N/A,#N/A,TRUE,"Szeged";#N/A,#N/A,TRUE,"Miskolc";#N/A,#N/A,TRUE,"Duna";#N/A,#N/A,TRUE,"Sopron";#N/A,#N/A,TRUE,"nyir";#N/A,#N/A,TRUE,"Kaniza";#N/A,#N/A,TRUE,"Kaposvar";#N/A,#N/A,TRUE,"Szolnok";#N/A,#N/A,TRUE,"Zala";#N/A,#N/A,TRUE,"Szombathely"}</definedName>
    <definedName name="wrn.Business._.Lines." localSheetId="6"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wrn.Business._.Lines." localSheetId="4"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wrn.Business._.Lines." localSheetId="5"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wrn.Business._.Lines."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wrn.business1" localSheetId="6"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wrn.business1" localSheetId="4"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wrn.business1" localSheetId="5"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wrn.business1"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wrn.Carrefour._.Worse._.Case." hidden="1">{#N/A,#N/A,TRUE,"DIVIDER PAGE";#N/A,#N/A,TRUE,"Exist + Reg A IS";#N/A,#N/A,TRUE,"Summary IS exc. B";#N/A,#N/A,TRUE,"New Stores";#N/A,#N/A,TRUE,"Existing DCF";#N/A,#N/A,TRUE,"Region A DCF";#N/A,#N/A,TRUE,"Existing + Reg. A DCF"}</definedName>
    <definedName name="wrn.Carrefour._.Worse._.Case._Split" hidden="1">{#N/A,#N/A,TRUE,"DIVIDER PAGE";#N/A,#N/A,TRUE,"Exist + Reg A IS";#N/A,#N/A,TRUE,"Summary IS exc. B";#N/A,#N/A,TRUE,"New Stores";#N/A,#N/A,TRUE,"Existing DCF";#N/A,#N/A,TRUE,"Region A DCF";#N/A,#N/A,TRUE,"Existing + Reg. A DCF"}</definedName>
    <definedName name="wrn.Cash._.Flow." hidden="1">{"Cash Flow",#N/A,FALSE,"Input"}</definedName>
    <definedName name="wrn.COMBINED." localSheetId="6" hidden="1">{#N/A,#N/A,FALSE,"INPUTS";#N/A,#N/A,FALSE,"PROFORMA BSHEET";#N/A,#N/A,FALSE,"COMBINED";#N/A,#N/A,FALSE,"HIGH YIELD";#N/A,#N/A,FALSE,"COMB_GRAPHS"}</definedName>
    <definedName name="wrn.COMBINED." localSheetId="4" hidden="1">{#N/A,#N/A,FALSE,"INPUTS";#N/A,#N/A,FALSE,"PROFORMA BSHEET";#N/A,#N/A,FALSE,"COMBINED";#N/A,#N/A,FALSE,"HIGH YIELD";#N/A,#N/A,FALSE,"COMB_GRAPHS"}</definedName>
    <definedName name="wrn.COMBINED." localSheetId="5" hidden="1">{#N/A,#N/A,FALSE,"INPUTS";#N/A,#N/A,FALSE,"PROFORMA BSHEET";#N/A,#N/A,FALSE,"COMBINED";#N/A,#N/A,FALSE,"HIGH YIELD";#N/A,#N/A,FALSE,"COMB_GRAPHS"}</definedName>
    <definedName name="wrn.COMBINED." hidden="1">{#N/A,#N/A,FALSE,"INPUTS";#N/A,#N/A,FALSE,"PROFORMA BSHEET";#N/A,#N/A,FALSE,"COMBINED";#N/A,#N/A,FALSE,"HIGH YIELD";#N/A,#N/A,FALSE,"COMB_GRAPHS"}</definedName>
    <definedName name="wrn.Commission._.Subs." localSheetId="6" hidden="1">{"Quarterly",#N/A,FALSE,"Belgium";"Quarterly",#N/A,FALSE,"France";"Quarterly",#N/A,FALSE,"Germany";"Quarterly",#N/A,FALSE,"Italy";"Quarterly",#N/A,FALSE,"UK"}</definedName>
    <definedName name="wrn.Commission._.Subs." localSheetId="4" hidden="1">{"Quarterly",#N/A,FALSE,"Belgium";"Quarterly",#N/A,FALSE,"France";"Quarterly",#N/A,FALSE,"Germany";"Quarterly",#N/A,FALSE,"Italy";"Quarterly",#N/A,FALSE,"UK"}</definedName>
    <definedName name="wrn.Commission._.Subs." localSheetId="5" hidden="1">{"Quarterly",#N/A,FALSE,"Belgium";"Quarterly",#N/A,FALSE,"France";"Quarterly",#N/A,FALSE,"Germany";"Quarterly",#N/A,FALSE,"Italy";"Quarterly",#N/A,FALSE,"UK"}</definedName>
    <definedName name="wrn.Commission._.Subs." hidden="1">{"Quarterly",#N/A,FALSE,"Belgium";"Quarterly",#N/A,FALSE,"France";"Quarterly",#N/A,FALSE,"Germany";"Quarterly",#N/A,FALSE,"Italy";"Quarterly",#N/A,FALSE,"UK"}</definedName>
    <definedName name="wrn.Company._.Analysis." hidden="1">{#N/A,#N/A,TRUE,"Summary LTM";#N/A,#N/A,TRUE,"95-97";#N/A,#N/A,TRUE,"97 US &amp; Peso Sum";#N/A,#N/A,TRUE,"1997 Peso Comparison";#N/A,#N/A,TRUE,"97 IS per store";#N/A,#N/A,TRUE,"96 IS per store";#N/A,#N/A,TRUE,"95 IS per store"}</definedName>
    <definedName name="wrn.Company._Analysis._Split" hidden="1">{#N/A,#N/A,TRUE,"Summary LTM";#N/A,#N/A,TRUE,"95-97";#N/A,#N/A,TRUE,"97 US &amp; Peso Sum";#N/A,#N/A,TRUE,"1997 Peso Comparison";#N/A,#N/A,TRUE,"97 IS per store";#N/A,#N/A,TRUE,"96 IS per store";#N/A,#N/A,TRUE,"95 IS per store"}</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st._.Report." hidden="1">{#N/A,#N/A,TRUE,"COVER";#N/A,#N/A,TRUE,"DETAILS";#N/A,#N/A,TRUE,"SUMMARY";#N/A,#N/A,TRUE,"EXP_MON";#N/A,#N/A,TRUE,"APPENDIX_A";#N/A,#N/A,TRUE,"APPENDIX_B";#N/A,#N/A,TRUE,"APPENDIX_C";#N/A,#N/A,TRUE,"APPENDIX_D";#N/A,#N/A,TRUE,"APPENDIX_E"}</definedName>
    <definedName name="wrn.COST._.REPORT._.11x17." localSheetId="6"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wrn.COST._.REPORT._.11x17." localSheetId="4"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wrn.COST._.REPORT._.11x17." localSheetId="5"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wrn.COST._.REPORT._.11x17."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wrn.CSSF._.ex._.USGAAP." hidden="1">{#N/A,#N/A,FALSE,"Cover &amp; Contents ex USGAAP";#N/A,#N/A,FALSE,"Mgr";#N/A,#N/A,FALSE,"Audit ex USGAAP";#N/A,#N/A,FALSE,"Net Assets &amp; Ops &amp; #Units";#N/A,#N/A,FALSE,"NAV per unit";#N/A,#N/A,FALSE,"Cashflow &amp; RE";#N/A,#N/A,FALSE,"Notes 1-2";#N/A,#N/A,FALSE,"Notes 3-10";#N/A,#N/A,FALSE,"Notes 10-12";#N/A,#N/A,FALSE,"Notes 13-19";#N/A,#N/A,FALSE,"Notes 20-21";#N/A,#N/A,FALSE,"Note 22 Cos 1";#N/A,#N/A,FALSE,"Cos 2";#N/A,#N/A,FALSE,"App I";#N/A,#N/A,FALSE,"App II"}</definedName>
    <definedName name="wrn.CzecPIA." localSheetId="6" hidden="1">{#N/A,#N/A,FALSE,"Czechpia";"pia",#N/A,FALSE,"Chodov"}</definedName>
    <definedName name="wrn.CzecPIA." localSheetId="4" hidden="1">{#N/A,#N/A,FALSE,"Czechpia";"pia",#N/A,FALSE,"Chodov"}</definedName>
    <definedName name="wrn.CzecPIA." localSheetId="5" hidden="1">{#N/A,#N/A,FALSE,"Czechpia";"pia",#N/A,FALSE,"Chodov"}</definedName>
    <definedName name="wrn.CzecPIA." hidden="1">{#N/A,#N/A,FALSE,"Czechpia";"pia",#N/A,FALSE,"Chodov"}</definedName>
    <definedName name="wrn.CzecQ32000mjb." localSheetId="6" hidden="1">{#N/A,#N/A,FALSE,"Czechmjb";"mjb",#N/A,FALSE,"Chodov"}</definedName>
    <definedName name="wrn.CzecQ32000mjb." localSheetId="4" hidden="1">{#N/A,#N/A,FALSE,"Czechmjb";"mjb",#N/A,FALSE,"Chodov"}</definedName>
    <definedName name="wrn.CzecQ32000mjb." localSheetId="5" hidden="1">{#N/A,#N/A,FALSE,"Czechmjb";"mjb",#N/A,FALSE,"Chodov"}</definedName>
    <definedName name="wrn.CzecQ32000mjb." hidden="1">{#N/A,#N/A,FALSE,"Czechmjb";"mjb",#N/A,FALSE,"Chodov"}</definedName>
    <definedName name="wrn.demodel." localSheetId="6" hidden="1">{#N/A,#N/A,TRUE,"Data";#N/A,#N/A,TRUE,"KCost";#N/A,#N/A,TRUE,"FinPl";#N/A,#N/A,TRUE,"Sale-";#N/A,#N/A,TRUE,"Sale+";#N/A,#N/A,TRUE,"Cost+";#N/A,#N/A,TRUE,"Cost-";#N/A,#N/A,TRUE,"InCoE";#N/A,#N/A,TRUE,"IncPr";#N/A,#N/A,TRUE,"WK";#N/A,#N/A,TRUE,"FRR";#N/A,#N/A,TRUE,"SAnFRR";#N/A,#N/A,TRUE,"ERR";#N/A,#N/A,TRUE,"SAnERR";#N/A,#N/A,TRUE,"P&amp;L";#N/A,#N/A,TRUE,"CF";#N/A,#N/A,TRUE,"BS";#N/A,#N/A,TRUE,"Ratio";#N/A,#N/A,TRUE,"Forex"}</definedName>
    <definedName name="wrn.demodel." localSheetId="4" hidden="1">{#N/A,#N/A,TRUE,"Data";#N/A,#N/A,TRUE,"KCost";#N/A,#N/A,TRUE,"FinPl";#N/A,#N/A,TRUE,"Sale-";#N/A,#N/A,TRUE,"Sale+";#N/A,#N/A,TRUE,"Cost+";#N/A,#N/A,TRUE,"Cost-";#N/A,#N/A,TRUE,"InCoE";#N/A,#N/A,TRUE,"IncPr";#N/A,#N/A,TRUE,"WK";#N/A,#N/A,TRUE,"FRR";#N/A,#N/A,TRUE,"SAnFRR";#N/A,#N/A,TRUE,"ERR";#N/A,#N/A,TRUE,"SAnERR";#N/A,#N/A,TRUE,"P&amp;L";#N/A,#N/A,TRUE,"CF";#N/A,#N/A,TRUE,"BS";#N/A,#N/A,TRUE,"Ratio";#N/A,#N/A,TRUE,"Forex"}</definedName>
    <definedName name="wrn.demodel." localSheetId="5" hidden="1">{#N/A,#N/A,TRUE,"Data";#N/A,#N/A,TRUE,"KCost";#N/A,#N/A,TRUE,"FinPl";#N/A,#N/A,TRUE,"Sale-";#N/A,#N/A,TRUE,"Sale+";#N/A,#N/A,TRUE,"Cost+";#N/A,#N/A,TRUE,"Cost-";#N/A,#N/A,TRUE,"InCoE";#N/A,#N/A,TRUE,"IncPr";#N/A,#N/A,TRUE,"WK";#N/A,#N/A,TRUE,"FRR";#N/A,#N/A,TRUE,"SAnFRR";#N/A,#N/A,TRUE,"ERR";#N/A,#N/A,TRUE,"SAnERR";#N/A,#N/A,TRUE,"P&amp;L";#N/A,#N/A,TRUE,"CF";#N/A,#N/A,TRUE,"BS";#N/A,#N/A,TRUE,"Ratio";#N/A,#N/A,TRUE,"Forex"}</definedName>
    <definedName name="wrn.demodel." hidden="1">{#N/A,#N/A,TRUE,"Data";#N/A,#N/A,TRUE,"KCost";#N/A,#N/A,TRUE,"FinPl";#N/A,#N/A,TRUE,"Sale-";#N/A,#N/A,TRUE,"Sale+";#N/A,#N/A,TRUE,"Cost+";#N/A,#N/A,TRUE,"Cost-";#N/A,#N/A,TRUE,"InCoE";#N/A,#N/A,TRUE,"IncPr";#N/A,#N/A,TRUE,"WK";#N/A,#N/A,TRUE,"FRR";#N/A,#N/A,TRUE,"SAnFRR";#N/A,#N/A,TRUE,"ERR";#N/A,#N/A,TRUE,"SAnERR";#N/A,#N/A,TRUE,"P&amp;L";#N/A,#N/A,TRUE,"CF";#N/A,#N/A,TRUE,"BS";#N/A,#N/A,TRUE,"Ratio";#N/A,#N/A,TRUE,"Forex"}</definedName>
    <definedName name="wrn.detail." localSheetId="6" hidden="1">{"detail1",#N/A,FALSE,"Sheet1";"detail2",#N/A,FALSE,"Sheet1";"detail3",#N/A,FALSE,"Sheet1";"detail4",#N/A,FALSE,"Sheet1";"detail5",#N/A,FALSE,"Sheet1";"detail6",#N/A,FALSE,"Sheet1";"detail7",#N/A,FALSE,"Sheet1";"detail8",#N/A,FALSE,"Sheet1";"detail9",#N/A,FALSE,"Sheet1"}</definedName>
    <definedName name="wrn.detail." localSheetId="4" hidden="1">{"detail1",#N/A,FALSE,"Sheet1";"detail2",#N/A,FALSE,"Sheet1";"detail3",#N/A,FALSE,"Sheet1";"detail4",#N/A,FALSE,"Sheet1";"detail5",#N/A,FALSE,"Sheet1";"detail6",#N/A,FALSE,"Sheet1";"detail7",#N/A,FALSE,"Sheet1";"detail8",#N/A,FALSE,"Sheet1";"detail9",#N/A,FALSE,"Sheet1"}</definedName>
    <definedName name="wrn.detail." localSheetId="5" hidden="1">{"detail1",#N/A,FALSE,"Sheet1";"detail2",#N/A,FALSE,"Sheet1";"detail3",#N/A,FALSE,"Sheet1";"detail4",#N/A,FALSE,"Sheet1";"detail5",#N/A,FALSE,"Sheet1";"detail6",#N/A,FALSE,"Sheet1";"detail7",#N/A,FALSE,"Sheet1";"detail8",#N/A,FALSE,"Sheet1";"detail9",#N/A,FALSE,"Sheet1"}</definedName>
    <definedName name="wrn.detail." hidden="1">{"detail1",#N/A,FALSE,"Sheet1";"detail2",#N/A,FALSE,"Sheet1";"detail3",#N/A,FALSE,"Sheet1";"detail4",#N/A,FALSE,"Sheet1";"detail5",#N/A,FALSE,"Sheet1";"detail6",#N/A,FALSE,"Sheet1";"detail7",#N/A,FALSE,"Sheet1";"detail8",#N/A,FALSE,"Sheet1";"detail9",#N/A,FALSE,"Sheet1"}</definedName>
    <definedName name="wrn.divestiture." hidden="1">{#N/A,#N/A,TRUE,"Overview";#N/A,#N/A,TRUE,"Divest Val";#N/A,#N/A,TRUE,"sources &amp; uses";#N/A,#N/A,TRUE,"Has-Gets Divest"}</definedName>
    <definedName name="wrn.ed2." hidden="1">{"résultats",#N/A,FALSE,"résultats SFS";"indicateurs",#N/A,FALSE,"résultats SFS";"commentaires",#N/A,FALSE,"commentaires SFS";"graphiques",#N/A,FALSE,"graphiques SFS"}</definedName>
    <definedName name="wrn.ed2._2" hidden="1">{"résultats",#N/A,FALSE,"résultats SFS";"indicateurs",#N/A,FALSE,"résultats SFS";"commentaires",#N/A,FALSE,"commentaires SFS";"graphiques",#N/A,FALSE,"graphiques SFS"}</definedName>
    <definedName name="wrn.ed2._3" hidden="1">{"résultats",#N/A,FALSE,"résultats SFS";"indicateurs",#N/A,FALSE,"résultats SFS";"commentaires",#N/A,FALSE,"commentaires SFS";"graphiques",#N/A,FALSE,"graphiques SFS"}</definedName>
    <definedName name="wrn.ed2._4" hidden="1">{"résultats",#N/A,FALSE,"résultats SFS";"indicateurs",#N/A,FALSE,"résultats SFS";"commentaires",#N/A,FALSE,"commentaires SFS";"graphiques",#N/A,FALSE,"graphiques SFS"}</definedName>
    <definedName name="wrn.ed2._5" hidden="1">{"résultats",#N/A,FALSE,"résultats SFS";"indicateurs",#N/A,FALSE,"résultats SFS";"commentaires",#N/A,FALSE,"commentaires SFS";"graphiques",#N/A,FALSE,"graphiques SFS"}</definedName>
    <definedName name="wrn.ed3." hidden="1">{"résultats",#N/A,FALSE,"résultats SFS";"indicateurs",#N/A,FALSE,"résultats SFS";"commentaires",#N/A,FALSE,"commentaires SFS";"graphiques",#N/A,FALSE,"graphiques SFS"}</definedName>
    <definedName name="wrn.ed3._2" hidden="1">{"résultats",#N/A,FALSE,"résultats SFS";"indicateurs",#N/A,FALSE,"résultats SFS";"commentaires",#N/A,FALSE,"commentaires SFS";"graphiques",#N/A,FALSE,"graphiques SFS"}</definedName>
    <definedName name="wrn.ed3._3" hidden="1">{"résultats",#N/A,FALSE,"résultats SFS";"indicateurs",#N/A,FALSE,"résultats SFS";"commentaires",#N/A,FALSE,"commentaires SFS";"graphiques",#N/A,FALSE,"graphiques SFS"}</definedName>
    <definedName name="wrn.ed3._4" hidden="1">{"résultats",#N/A,FALSE,"résultats SFS";"indicateurs",#N/A,FALSE,"résultats SFS";"commentaires",#N/A,FALSE,"commentaires SFS";"graphiques",#N/A,FALSE,"graphiques SFS"}</definedName>
    <definedName name="wrn.ed3._5"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édition._.mensuelle." hidden="1">{#N/A,#N/A,FALSE,"CF9310";#N/A,#N/A,FALSE,"CLASSICS";#N/A,#N/A,FALSE,"CF6310";#N/A,#N/A,FALSE,"CF 5301 5350";#N/A,#N/A,FALSE,"CF8310";#N/A,#N/A,FALSE,"TOTEXT";#N/A,#N/A,FALSE,"CF7305";#N/A,#N/A,FALSE,"CF7311";#N/A,#N/A,FALSE,"CF7320";#N/A,#N/A,FALSE,"CF7321";#N/A,#N/A,FALSE,"CF7330"}</definedName>
    <definedName name="wrn.édition._.mensuelle._2" hidden="1">{#N/A,#N/A,FALSE,"CF9310";#N/A,#N/A,FALSE,"CLASSICS";#N/A,#N/A,FALSE,"CF6310";#N/A,#N/A,FALSE,"CF 5301 5350";#N/A,#N/A,FALSE,"CF8310";#N/A,#N/A,FALSE,"TOTEXT";#N/A,#N/A,FALSE,"CF7305";#N/A,#N/A,FALSE,"CF7311";#N/A,#N/A,FALSE,"CF7320";#N/A,#N/A,FALSE,"CF7321";#N/A,#N/A,FALSE,"CF7330"}</definedName>
    <definedName name="wrn.édition._.mensuelle._3" hidden="1">{#N/A,#N/A,FALSE,"CF9310";#N/A,#N/A,FALSE,"CLASSICS";#N/A,#N/A,FALSE,"CF6310";#N/A,#N/A,FALSE,"CF 5301 5350";#N/A,#N/A,FALSE,"CF8310";#N/A,#N/A,FALSE,"TOTEXT";#N/A,#N/A,FALSE,"CF7305";#N/A,#N/A,FALSE,"CF7311";#N/A,#N/A,FALSE,"CF7320";#N/A,#N/A,FALSE,"CF7321";#N/A,#N/A,FALSE,"CF7330"}</definedName>
    <definedName name="wrn.édition._.mensuelle._4" hidden="1">{#N/A,#N/A,FALSE,"CF9310";#N/A,#N/A,FALSE,"CLASSICS";#N/A,#N/A,FALSE,"CF6310";#N/A,#N/A,FALSE,"CF 5301 5350";#N/A,#N/A,FALSE,"CF8310";#N/A,#N/A,FALSE,"TOTEXT";#N/A,#N/A,FALSE,"CF7305";#N/A,#N/A,FALSE,"CF7311";#N/A,#N/A,FALSE,"CF7320";#N/A,#N/A,FALSE,"CF7321";#N/A,#N/A,FALSE,"CF7330"}</definedName>
    <definedName name="wrn.édition._.mensuelle._5" hidden="1">{#N/A,#N/A,FALSE,"CF9310";#N/A,#N/A,FALSE,"CLASSICS";#N/A,#N/A,FALSE,"CF6310";#N/A,#N/A,FALSE,"CF 5301 5350";#N/A,#N/A,FALSE,"CF8310";#N/A,#N/A,FALSE,"TOTEXT";#N/A,#N/A,FALSE,"CF7305";#N/A,#N/A,FALSE,"CF7311";#N/A,#N/A,FALSE,"CF7320";#N/A,#N/A,FALSE,"CF7321";#N/A,#N/A,FALSE,"CF7330"}</definedName>
    <definedName name="wrn.édition._2" hidden="1">{"résultats",#N/A,FALSE,"résultats SFS";"indicateurs",#N/A,FALSE,"résultats SFS";"commentaires",#N/A,FALSE,"commentaires SFS";"graphiques",#N/A,FALSE,"graphiques SFS"}</definedName>
    <definedName name="wrn.édition._3" hidden="1">{"résultats",#N/A,FALSE,"résultats SFS";"indicateurs",#N/A,FALSE,"résultats SFS";"commentaires",#N/A,FALSE,"commentaires SFS";"graphiques",#N/A,FALSE,"graphiques SFS"}</definedName>
    <definedName name="wrn.édition._4" hidden="1">{"résultats",#N/A,FALSE,"résultats SFS";"indicateurs",#N/A,FALSE,"résultats SFS";"commentaires",#N/A,FALSE,"commentaires SFS";"graphiques",#N/A,FALSE,"graphiques SFS"}</definedName>
    <definedName name="wrn.édition._5" hidden="1">{"résultats",#N/A,FALSE,"résultats SFS";"indicateurs",#N/A,FALSE,"résultats SFS";"commentaires",#N/A,FALSE,"commentaires SFS";"graphiques",#N/A,FALSE,"graphiques SFS"}</definedName>
    <definedName name="wrn.Einhundert._.Prozent._.alle._.Perioden." hidden="1">{"Alle Perioden",#N/A,FALSE,"Erf";"Alle Perioden",#N/A,FALSE,"BV100";"Alle Perioden",#N/A,FALSE,"BE100";"Alle Perioden",#N/A,FALSE,"Re100";"Alle Perioden",#N/A,FALSE,"Vol100"}</definedName>
    <definedName name="wrn.Einhundert._.Prozent._.erste._.elf._.Perioden." hidden="1">{"Erste elf Perioden",#N/A,FALSE,"Erf";"Erste elf Perioden",#N/A,FALSE,"BV100";"Erste elf Perioden",#N/A,FALSE,"BE100";"Erste elf Perioden",#N/A,FALSE,"Re100";"Erste elf Perioden",#N/A,FALSE,"Vol100"}</definedName>
    <definedName name="wrn.Entire._.File." hidden="1">{#N/A,#N/A,FALSE,"Base Cash Flow";"End of 1995",#N/A,FALSE,"Sale Year Analysis";"End of 1996",#N/A,FALSE,"Sale Year Analysis";"End of 1997",#N/A,FALSE,"Sale Year Analysis"}</definedName>
    <definedName name="wrn.Erfolgsrechnung._.Swisscom." localSheetId="6" hidden="1">{#N/A,#N/A,TRUE,"ER0699"}</definedName>
    <definedName name="wrn.Erfolgsrechnung._.Swisscom." localSheetId="4" hidden="1">{#N/A,#N/A,TRUE,"ER0699"}</definedName>
    <definedName name="wrn.Erfolgsrechnung._.Swisscom." localSheetId="5" hidden="1">{#N/A,#N/A,TRUE,"ER0699"}</definedName>
    <definedName name="wrn.Erfolgsrechnung._.Swisscom." hidden="1">{#N/A,#N/A,TRUE,"ER0699"}</definedName>
    <definedName name="wrn.Erfolgsrechnung._.Swisscom._1" localSheetId="6" hidden="1">{#N/A,#N/A,TRUE,"ER0699"}</definedName>
    <definedName name="wrn.Erfolgsrechnung._.Swisscom._1" localSheetId="4" hidden="1">{#N/A,#N/A,TRUE,"ER0699"}</definedName>
    <definedName name="wrn.Erfolgsrechnung._.Swisscom._1" localSheetId="5" hidden="1">{#N/A,#N/A,TRUE,"ER0699"}</definedName>
    <definedName name="wrn.Erfolgsrechnung._.Swisscom._1" hidden="1">{#N/A,#N/A,TRUE,"ER0699"}</definedName>
    <definedName name="wrn.Erfolgsrechnung._.Swisscom._1_1" localSheetId="6" hidden="1">{#N/A,#N/A,TRUE,"ER0699"}</definedName>
    <definedName name="wrn.Erfolgsrechnung._.Swisscom._1_1" localSheetId="4" hidden="1">{#N/A,#N/A,TRUE,"ER0699"}</definedName>
    <definedName name="wrn.Erfolgsrechnung._.Swisscom._1_1" localSheetId="5" hidden="1">{#N/A,#N/A,TRUE,"ER0699"}</definedName>
    <definedName name="wrn.Erfolgsrechnung._.Swisscom._1_1" hidden="1">{#N/A,#N/A,TRUE,"ER0699"}</definedName>
    <definedName name="wrn.Erfolgsrechnung._.Swisscom._2" localSheetId="6" hidden="1">{#N/A,#N/A,TRUE,"ER0699"}</definedName>
    <definedName name="wrn.Erfolgsrechnung._.Swisscom._2" localSheetId="4" hidden="1">{#N/A,#N/A,TRUE,"ER0699"}</definedName>
    <definedName name="wrn.Erfolgsrechnung._.Swisscom._2" localSheetId="5" hidden="1">{#N/A,#N/A,TRUE,"ER0699"}</definedName>
    <definedName name="wrn.Erfolgsrechnung._.Swisscom._2" hidden="1">{#N/A,#N/A,TRUE,"ER0699"}</definedName>
    <definedName name="wrn.Estimated._.Tax._.Payment." localSheetId="6" hidden="1">{"FSC Cons",#N/A,FALSE,"FSC Cons";"Cisco",#N/A,FALSE,"Cisco";#N/A,#N/A,FALSE,"FY97 YTD"}</definedName>
    <definedName name="wrn.Estimated._.Tax._.Payment." localSheetId="4" hidden="1">{"FSC Cons",#N/A,FALSE,"FSC Cons";"Cisco",#N/A,FALSE,"Cisco";#N/A,#N/A,FALSE,"FY97 YTD"}</definedName>
    <definedName name="wrn.Estimated._.Tax._.Payment." localSheetId="5" hidden="1">{"FSC Cons",#N/A,FALSE,"FSC Cons";"Cisco",#N/A,FALSE,"Cisco";#N/A,#N/A,FALSE,"FY97 YTD"}</definedName>
    <definedName name="wrn.Estimated._.Tax._.Payment." hidden="1">{"FSC Cons",#N/A,FALSE,"FSC Cons";"Cisco",#N/A,FALSE,"Cisco";#N/A,#N/A,FALSE,"FY97 YTD"}</definedName>
    <definedName name="wrn.Everything." hidden="1">{"Income Statement",#N/A,FALSE,"Input";"Balance Sheet",#N/A,FALSE,"Input";"Headcount",#N/A,FALSE,"Input";"AR and Backlog",#N/A,FALSE,"Input";"interco",#N/A,FALSE,"Interco";"restrprint",#N/A,FALSE,"Restructuring";"restrprint2",#N/A,FALSE,"Restructuring";"Supplemental",#N/A,FALSE,"Supplemental"}</definedName>
    <definedName name="wrn.ExecSumms." localSheetId="6" hidden="1">{#N/A,#N/A,TRUE,"ExecSummary";#N/A,#N/A,TRUE,"ExecSummaryCosts";#N/A,#N/A,TRUE,"ExecSummaryRent"}</definedName>
    <definedName name="wrn.ExecSumms." localSheetId="4" hidden="1">{#N/A,#N/A,TRUE,"ExecSummary";#N/A,#N/A,TRUE,"ExecSummaryCosts";#N/A,#N/A,TRUE,"ExecSummaryRent"}</definedName>
    <definedName name="wrn.ExecSumms." localSheetId="5" hidden="1">{#N/A,#N/A,TRUE,"ExecSummary";#N/A,#N/A,TRUE,"ExecSummaryCosts";#N/A,#N/A,TRUE,"ExecSummaryRent"}</definedName>
    <definedName name="wrn.ExecSumms." hidden="1">{#N/A,#N/A,TRUE,"ExecSummary";#N/A,#N/A,TRUE,"ExecSummaryCosts";#N/A,#N/A,TRUE,"ExecSummaryRent"}</definedName>
    <definedName name="wrn.ExitAndSalesAssumptions." hidden="1">{#N/A,#N/A,FALSE,"ExitStratigy"}</definedName>
    <definedName name="wrn.EXITO." hidden="1">{#N/A,#N/A,TRUE,"Op. Stats";#N/A,#N/A,TRUE,"New Stores";#N/A,#N/A,TRUE,"LAZARD TOTAL";#N/A,#N/A,TRUE,"Summary IS";#N/A,#N/A,TRUE,"97-LTM-98 Pro Forma";#N/A,#N/A,TRUE,"1997 Reconciliation";#N/A,#N/A,TRUE,"CAPEX &amp; WC";#N/A,#N/A,TRUE,"All Stores DCF Dollars";#N/A,#N/A,TRUE,"Existing DCF";#N/A,#N/A,TRUE,"Region A DCF";#N/A,#N/A,TRUE,"Region B DCF";#N/A,#N/A,TRUE,"APPENDIX";#N/A,#N/A,TRUE,"Total Region IS";#N/A,#N/A,TRUE,"LAZARD MEDELLIN";#N/A,#N/A,TRUE,"LAZARD BOGOTA";#N/A,#N/A,TRUE,"LAZARD CALI";#N/A,#N/A,TRUE,"LAZARD ATLANTICO";#N/A,#N/A,TRUE,"LAZARD OTHER";#N/A,#N/A,TRUE,"Existing IS";#N/A,#N/A,TRUE,"Region A IS";#N/A,#N/A,TRUE,"Region B IS";#N/A,#N/A,TRUE,"Sales Sq. M"}</definedName>
    <definedName name="wrn.Financial._.report." localSheetId="6" hidden="1">{#N/A,#N/A,TRUE,"Title";#N/A,#N/A,TRUE,"Inhoud";#N/A,#N/A,TRUE,"W&amp;V";#N/A,#N/A,TRUE,"Bruto Marge";#N/A,#N/A,TRUE,"CFP";#N/A,#N/A,TRUE,"Prov";#N/A,#N/A,TRUE,"CCP";#N/A,#N/A,TRUE,"WIP";#N/A,#N/A,TRUE,"PUD"}</definedName>
    <definedName name="wrn.Financial._.report." localSheetId="4" hidden="1">{#N/A,#N/A,TRUE,"Title";#N/A,#N/A,TRUE,"Inhoud";#N/A,#N/A,TRUE,"W&amp;V";#N/A,#N/A,TRUE,"Bruto Marge";#N/A,#N/A,TRUE,"CFP";#N/A,#N/A,TRUE,"Prov";#N/A,#N/A,TRUE,"CCP";#N/A,#N/A,TRUE,"WIP";#N/A,#N/A,TRUE,"PUD"}</definedName>
    <definedName name="wrn.Financial._.report." localSheetId="5" hidden="1">{#N/A,#N/A,TRUE,"Title";#N/A,#N/A,TRUE,"Inhoud";#N/A,#N/A,TRUE,"W&amp;V";#N/A,#N/A,TRUE,"Bruto Marge";#N/A,#N/A,TRUE,"CFP";#N/A,#N/A,TRUE,"Prov";#N/A,#N/A,TRUE,"CCP";#N/A,#N/A,TRUE,"WIP";#N/A,#N/A,TRUE,"PUD"}</definedName>
    <definedName name="wrn.Financial._.report." hidden="1">{#N/A,#N/A,TRUE,"Title";#N/A,#N/A,TRUE,"Inhoud";#N/A,#N/A,TRUE,"W&amp;V";#N/A,#N/A,TRUE,"Bruto Marge";#N/A,#N/A,TRUE,"CFP";#N/A,#N/A,TRUE,"Prov";#N/A,#N/A,TRUE,"CCP";#N/A,#N/A,TRUE,"WIP";#N/A,#N/A,TRUE,"PUD"}</definedName>
    <definedName name="wrn.Financial._.Statements." localSheetId="6" hidden="1">{"balance sheet",#N/A,FALSE,"balance sheet";#N/A,#N/A,FALSE,"income stmt (YTD)";"income stmt",#N/A,FALSE,"income stmt ";"cash flow YTD",#N/A,FALSE,"cash flow (YTD)";"cash flow",#N/A,FALSE,"cash flow "}</definedName>
    <definedName name="wrn.Financial._.Statements." localSheetId="4" hidden="1">{"balance sheet",#N/A,FALSE,"balance sheet";#N/A,#N/A,FALSE,"income stmt (YTD)";"income stmt",#N/A,FALSE,"income stmt ";"cash flow YTD",#N/A,FALSE,"cash flow (YTD)";"cash flow",#N/A,FALSE,"cash flow "}</definedName>
    <definedName name="wrn.Financial._.Statements." localSheetId="5" hidden="1">{"balance sheet",#N/A,FALSE,"balance sheet";#N/A,#N/A,FALSE,"income stmt (YTD)";"income stmt",#N/A,FALSE,"income stmt ";"cash flow YTD",#N/A,FALSE,"cash flow (YTD)";"cash flow",#N/A,FALSE,"cash flow "}</definedName>
    <definedName name="wrn.Financial._.Statements." hidden="1">{"balance sheet",#N/A,FALSE,"balance sheet";#N/A,#N/A,FALSE,"income stmt (YTD)";"income stmt",#N/A,FALSE,"income stmt ";"cash flow YTD",#N/A,FALSE,"cash flow (YTD)";"cash flow",#N/A,FALSE,"cash flow "}</definedName>
    <definedName name="wrn.FIZIB." localSheetId="6"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 localSheetId="4"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 localSheetId="5"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_1" localSheetId="6"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_1" localSheetId="4"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_1" localSheetId="5"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_1"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OBAJUDI." hidden="1">{#N/A,#N/A,TRUE,"GLOBAL";#N/A,#N/A,TRUE,"RUSTICOS";#N/A,#N/A,TRUE,"INMUEBLES"}</definedName>
    <definedName name="wrn.FORMULÁRIO." hidden="1">{#N/A,#N/A,FALSE,"Bal Hist";#N/A,#N/A,FALSE,"Res Hist";#N/A,#N/A,FALSE,"Bal Prev";#N/A,#N/A,FALSE,"Res Prev";#N/A,#N/A,FALSE,"Fl.Cx (md)";#N/A,#N/A,FALSE,"Serv Div_1";#N/A,#N/A,FALSE,"PG Inv";#N/A,#N/A,FALSE,"Indicadores"}</definedName>
    <definedName name="wrn.FORMULÁRIO._2" hidden="1">{#N/A,#N/A,FALSE,"Bal Hist";#N/A,#N/A,FALSE,"Res Hist";#N/A,#N/A,FALSE,"Bal Prev";#N/A,#N/A,FALSE,"Res Prev";#N/A,#N/A,FALSE,"Fl.Cx (md)";#N/A,#N/A,FALSE,"Serv Div_1";#N/A,#N/A,FALSE,"PG Inv";#N/A,#N/A,FALSE,"Indicadores"}</definedName>
    <definedName name="wrn.FORMULÁRIO._3" hidden="1">{#N/A,#N/A,FALSE,"Bal Hist";#N/A,#N/A,FALSE,"Res Hist";#N/A,#N/A,FALSE,"Bal Prev";#N/A,#N/A,FALSE,"Res Prev";#N/A,#N/A,FALSE,"Fl.Cx (md)";#N/A,#N/A,FALSE,"Serv Div_1";#N/A,#N/A,FALSE,"PG Inv";#N/A,#N/A,FALSE,"Indicadores"}</definedName>
    <definedName name="wrn.FORMULÁRIO._4" hidden="1">{#N/A,#N/A,FALSE,"Bal Hist";#N/A,#N/A,FALSE,"Res Hist";#N/A,#N/A,FALSE,"Bal Prev";#N/A,#N/A,FALSE,"Res Prev";#N/A,#N/A,FALSE,"Fl.Cx (md)";#N/A,#N/A,FALSE,"Serv Div_1";#N/A,#N/A,FALSE,"PG Inv";#N/A,#N/A,FALSE,"Indicadores"}</definedName>
    <definedName name="wrn.FORMULÁRIO._5" hidden="1">{#N/A,#N/A,FALSE,"Bal Hist";#N/A,#N/A,FALSE,"Res Hist";#N/A,#N/A,FALSE,"Bal Prev";#N/A,#N/A,FALSE,"Res Prev";#N/A,#N/A,FALSE,"Fl.Cx (md)";#N/A,#N/A,FALSE,"Serv Div_1";#N/A,#N/A,FALSE,"PG Inv";#N/A,#N/A,FALSE,"Indicadores"}</definedName>
    <definedName name="wrn.FOschedules." localSheetId="6" hidden="1">{"FOschedule1",#N/A,FALSE,"Sheet1";"FOschedule2",#N/A,FALSE,"Sheet1";"FOschedule3",#N/A,FALSE,"Sheet1"}</definedName>
    <definedName name="wrn.FOschedules." localSheetId="4" hidden="1">{"FOschedule1",#N/A,FALSE,"Sheet1";"FOschedule2",#N/A,FALSE,"Sheet1";"FOschedule3",#N/A,FALSE,"Sheet1"}</definedName>
    <definedName name="wrn.FOschedules." localSheetId="5" hidden="1">{"FOschedule1",#N/A,FALSE,"Sheet1";"FOschedule2",#N/A,FALSE,"Sheet1";"FOschedule3",#N/A,FALSE,"Sheet1"}</definedName>
    <definedName name="wrn.FOschedules." hidden="1">{"FOschedule1",#N/A,FALSE,"Sheet1";"FOschedule2",#N/A,FALSE,"Sheet1";"FOschedule3",#N/A,FALSE,"Sheet1"}</definedName>
    <definedName name="wrn.FRAQ32000mjb." localSheetId="6" hidden="1">{#N/A,#N/A,FALSE,"FRAmjb";"mjb",#N/A,FALSE,"Arcades";"mjb",#N/A,FALSE,"Besancon";"mjb",#N/A,FALSE,"Caen";"mjb",#N/A,FALSE,"La Vache";"mjb",#N/A,FALSE,"Les Quatre";"mjb",#N/A,FALSE,"Quartier"}</definedName>
    <definedName name="wrn.FRAQ32000mjb." localSheetId="4" hidden="1">{#N/A,#N/A,FALSE,"FRAmjb";"mjb",#N/A,FALSE,"Arcades";"mjb",#N/A,FALSE,"Besancon";"mjb",#N/A,FALSE,"Caen";"mjb",#N/A,FALSE,"La Vache";"mjb",#N/A,FALSE,"Les Quatre";"mjb",#N/A,FALSE,"Quartier"}</definedName>
    <definedName name="wrn.FRAQ32000mjb." localSheetId="5" hidden="1">{#N/A,#N/A,FALSE,"FRAmjb";"mjb",#N/A,FALSE,"Arcades";"mjb",#N/A,FALSE,"Besancon";"mjb",#N/A,FALSE,"Caen";"mjb",#N/A,FALSE,"La Vache";"mjb",#N/A,FALSE,"Les Quatre";"mjb",#N/A,FALSE,"Quartier"}</definedName>
    <definedName name="wrn.FRAQ32000mjb." hidden="1">{#N/A,#N/A,FALSE,"FRAmjb";"mjb",#N/A,FALSE,"Arcades";"mjb",#N/A,FALSE,"Besancon";"mjb",#N/A,FALSE,"Caen";"mjb",#N/A,FALSE,"La Vache";"mjb",#N/A,FALSE,"Les Quatre";"mjb",#N/A,FALSE,"Quartier"}</definedName>
    <definedName name="wrn.FRAQ32000pia." localSheetId="6" hidden="1">{#N/A,#N/A,FALSE,"FRApia";"pia",#N/A,FALSE,"Arcades";"pia",#N/A,FALSE,"La Vache";"pia",#N/A,FALSE,"Nimes";"pia",#N/A,FALSE,"Quartier"}</definedName>
    <definedName name="wrn.FRAQ32000pia." localSheetId="4" hidden="1">{#N/A,#N/A,FALSE,"FRApia";"pia",#N/A,FALSE,"Arcades";"pia",#N/A,FALSE,"La Vache";"pia",#N/A,FALSE,"Nimes";"pia",#N/A,FALSE,"Quartier"}</definedName>
    <definedName name="wrn.FRAQ32000pia." localSheetId="5" hidden="1">{#N/A,#N/A,FALSE,"FRApia";"pia",#N/A,FALSE,"Arcades";"pia",#N/A,FALSE,"La Vache";"pia",#N/A,FALSE,"Nimes";"pia",#N/A,FALSE,"Quartier"}</definedName>
    <definedName name="wrn.FRAQ32000pia." hidden="1">{#N/A,#N/A,FALSE,"FRApia";"pia",#N/A,FALSE,"Arcades";"pia",#N/A,FALSE,"La Vache";"pia",#N/A,FALSE,"Nimes";"pia",#N/A,FALSE,"Quartier"}</definedName>
    <definedName name="wrn.Friendly." hidden="1">{#N/A,#N/A,TRUE,"Julio";#N/A,#N/A,TRUE,"Agosto";#N/A,#N/A,TRUE,"BHCo";#N/A,#N/A,TRUE,"Abril";#N/A,#N/A,TRUE,"Pro Forma"}</definedName>
    <definedName name="wrn.Full._.Financials." hidden="1">{#N/A,#N/A,TRUE,"Financials";#N/A,#N/A,TRUE,"Operating Statistics";#N/A,#N/A,TRUE,"Capex &amp; Depreciation";#N/A,#N/A,TRUE,"Debt"}</definedName>
    <definedName name="wrn.Full._.Report." hidden="1">{#N/A,#N/A,TRUE,"Front";#N/A,#N/A,TRUE,"Simple Letter";#N/A,#N/A,TRUE,"Inside";#N/A,#N/A,TRUE,"Contents";#N/A,#N/A,TRUE,"Basis";#N/A,#N/A,TRUE,"Inclusions";#N/A,#N/A,TRUE,"Exclusions";#N/A,#N/A,TRUE,"Areas";#N/A,#N/A,TRUE,"Summary";#N/A,#N/A,TRUE,"Detail"}</definedName>
    <definedName name="wrn.Full._.Report._.DCF." hidden="1">{#N/A,#N/A,FALSE,"value calculation";#N/A,"DCF",FALSE,"cf summary";"Direct Cap and DCF",#N/A,FALSE,"CF";#N/A,#N/A,FALSE,"sensitivity";#N/A,#N/A,FALSE,"full merch";#N/A,#N/A,FALSE,"I&amp;T";#N/A,#N/A,FALSE,"steps";#N/A,#N/A,FALSE,"changes"}</definedName>
    <definedName name="wrn.Full._.Report._.DCF._2" hidden="1">{#N/A,#N/A,FALSE,"value calculation";#N/A,"DCF",FALSE,"cf summary";"Direct Cap and DCF",#N/A,FALSE,"CF";#N/A,#N/A,FALSE,"sensitivity";#N/A,#N/A,FALSE,"full merch";#N/A,#N/A,FALSE,"I&amp;T";#N/A,#N/A,FALSE,"steps";#N/A,#N/A,FALSE,"changes"}</definedName>
    <definedName name="wrn.Full._.Report._.DCF._3" hidden="1">{#N/A,#N/A,FALSE,"value calculation";#N/A,"DCF",FALSE,"cf summary";"Direct Cap and DCF",#N/A,FALSE,"CF";#N/A,#N/A,FALSE,"sensitivity";#N/A,#N/A,FALSE,"full merch";#N/A,#N/A,FALSE,"I&amp;T";#N/A,#N/A,FALSE,"steps";#N/A,#N/A,FALSE,"changes"}</definedName>
    <definedName name="wrn.Full._.Report._.DCF._4" hidden="1">{#N/A,#N/A,FALSE,"value calculation";#N/A,"DCF",FALSE,"cf summary";"Direct Cap and DCF",#N/A,FALSE,"CF";#N/A,#N/A,FALSE,"sensitivity";#N/A,#N/A,FALSE,"full merch";#N/A,#N/A,FALSE,"I&amp;T";#N/A,#N/A,FALSE,"steps";#N/A,#N/A,FALSE,"changes"}</definedName>
    <definedName name="wrn.Full._.Report._.DCF._5" hidden="1">{#N/A,#N/A,FALSE,"value calculation";#N/A,"DCF",FALSE,"cf summary";"Direct Cap and DCF",#N/A,FALSE,"CF";#N/A,#N/A,FALSE,"sensitivity";#N/A,#N/A,FALSE,"full merch";#N/A,#N/A,FALSE,"I&amp;T";#N/A,#N/A,FALSE,"steps";#N/A,#N/A,FALSE,"changes"}</definedName>
    <definedName name="wrn.Full._.Report._.Direct._.Cap." hidden="1">{#N/A,#N/A,FALSE,"value calculation";#N/A,"Direct Cap",FALSE,"cf summary";"Direct Cap",#N/A,FALSE,"CF";#N/A,#N/A,FALSE,"sensitivity";#N/A,#N/A,FALSE,"full merch";#N/A,#N/A,FALSE,"I&amp;T";#N/A,#N/A,FALSE,"steps";#N/A,#N/A,FALSE,"changes"}</definedName>
    <definedName name="wrn.Full._.Report._.Direct._.Cap._2" hidden="1">{#N/A,#N/A,FALSE,"value calculation";#N/A,"Direct Cap",FALSE,"cf summary";"Direct Cap",#N/A,FALSE,"CF";#N/A,#N/A,FALSE,"sensitivity";#N/A,#N/A,FALSE,"full merch";#N/A,#N/A,FALSE,"I&amp;T";#N/A,#N/A,FALSE,"steps";#N/A,#N/A,FALSE,"changes"}</definedName>
    <definedName name="wrn.Full._.Report._.Direct._.Cap._3" hidden="1">{#N/A,#N/A,FALSE,"value calculation";#N/A,"Direct Cap",FALSE,"cf summary";"Direct Cap",#N/A,FALSE,"CF";#N/A,#N/A,FALSE,"sensitivity";#N/A,#N/A,FALSE,"full merch";#N/A,#N/A,FALSE,"I&amp;T";#N/A,#N/A,FALSE,"steps";#N/A,#N/A,FALSE,"changes"}</definedName>
    <definedName name="wrn.Full._.Report._.Direct._.Cap._4" hidden="1">{#N/A,#N/A,FALSE,"value calculation";#N/A,"Direct Cap",FALSE,"cf summary";"Direct Cap",#N/A,FALSE,"CF";#N/A,#N/A,FALSE,"sensitivity";#N/A,#N/A,FALSE,"full merch";#N/A,#N/A,FALSE,"I&amp;T";#N/A,#N/A,FALSE,"steps";#N/A,#N/A,FALSE,"changes"}</definedName>
    <definedName name="wrn.Full._.Report._.Direct._.Cap._5" hidden="1">{#N/A,#N/A,FALSE,"value calculation";#N/A,"Direct Cap",FALSE,"cf summary";"Direct Cap",#N/A,FALSE,"CF";#N/A,#N/A,FALSE,"sensitivity";#N/A,#N/A,FALSE,"full merch";#N/A,#N/A,FALSE,"I&amp;T";#N/A,#N/A,FALSE,"steps";#N/A,#N/A,FALSE,"changes"}</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_2"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_3"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_4"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_5"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GERQ32000mjb." localSheetId="6" hidden="1">{#N/A,#N/A,FALSE,"GERmjb";"mjb",#N/A,FALSE,"Duetz";"mjb",#N/A,FALSE,"Minor";"mjb",#N/A,FALSE,"Osnabruck";"mjb",#N/A,FALSE,"Stad Hagen";"mjb",#N/A,FALSE,"Wiesbaden";"mjb",#N/A,FALSE,"Zeil"}</definedName>
    <definedName name="wrn.GERQ32000mjb." localSheetId="4" hidden="1">{#N/A,#N/A,FALSE,"GERmjb";"mjb",#N/A,FALSE,"Duetz";"mjb",#N/A,FALSE,"Minor";"mjb",#N/A,FALSE,"Osnabruck";"mjb",#N/A,FALSE,"Stad Hagen";"mjb",#N/A,FALSE,"Wiesbaden";"mjb",#N/A,FALSE,"Zeil"}</definedName>
    <definedName name="wrn.GERQ32000mjb." localSheetId="5" hidden="1">{#N/A,#N/A,FALSE,"GERmjb";"mjb",#N/A,FALSE,"Duetz";"mjb",#N/A,FALSE,"Minor";"mjb",#N/A,FALSE,"Osnabruck";"mjb",#N/A,FALSE,"Stad Hagen";"mjb",#N/A,FALSE,"Wiesbaden";"mjb",#N/A,FALSE,"Zeil"}</definedName>
    <definedName name="wrn.GERQ32000mjb." hidden="1">{#N/A,#N/A,FALSE,"GERmjb";"mjb",#N/A,FALSE,"Duetz";"mjb",#N/A,FALSE,"Minor";"mjb",#N/A,FALSE,"Osnabruck";"mjb",#N/A,FALSE,"Stad Hagen";"mjb",#N/A,FALSE,"Wiesbaden";"mjb",#N/A,FALSE,"Zeil"}</definedName>
    <definedName name="wrn.GERQ32000pia." localSheetId="6" hidden="1">{#N/A,#N/A,FALSE,"GERpia";"pia",#N/A,FALSE,"Duetz";"pia",#N/A,FALSE,"Minor";"pia",#N/A,FALSE,"Osnabruck";"pia",#N/A,FALSE,"Stad Hagen";"pia",#N/A,FALSE,"Wiesbaden";"pia",#N/A,FALSE,"Zeil";"pia",#N/A,FALSE,"Theatergalerie"}</definedName>
    <definedName name="wrn.GERQ32000pia." localSheetId="4" hidden="1">{#N/A,#N/A,FALSE,"GERpia";"pia",#N/A,FALSE,"Duetz";"pia",#N/A,FALSE,"Minor";"pia",#N/A,FALSE,"Osnabruck";"pia",#N/A,FALSE,"Stad Hagen";"pia",#N/A,FALSE,"Wiesbaden";"pia",#N/A,FALSE,"Zeil";"pia",#N/A,FALSE,"Theatergalerie"}</definedName>
    <definedName name="wrn.GERQ32000pia." localSheetId="5" hidden="1">{#N/A,#N/A,FALSE,"GERpia";"pia",#N/A,FALSE,"Duetz";"pia",#N/A,FALSE,"Minor";"pia",#N/A,FALSE,"Osnabruck";"pia",#N/A,FALSE,"Stad Hagen";"pia",#N/A,FALSE,"Wiesbaden";"pia",#N/A,FALSE,"Zeil";"pia",#N/A,FALSE,"Theatergalerie"}</definedName>
    <definedName name="wrn.GERQ32000pia." hidden="1">{#N/A,#N/A,FALSE,"GERpia";"pia",#N/A,FALSE,"Duetz";"pia",#N/A,FALSE,"Minor";"pia",#N/A,FALSE,"Osnabruck";"pia",#N/A,FALSE,"Stad Hagen";"pia",#N/A,FALSE,"Wiesbaden";"pia",#N/A,FALSE,"Zeil";"pia",#N/A,FALSE,"Theatergalerie"}</definedName>
    <definedName name="wrn.Gesamtausdruck._.alle._.Perioden."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erste._.elf._.Perioden."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RAPHS." localSheetId="6" hidden="1">{#N/A,#N/A,FALSE,"ACQ_GRAPHS";#N/A,#N/A,FALSE,"T_1 GRAPHS";#N/A,#N/A,FALSE,"T_2 GRAPHS";#N/A,#N/A,FALSE,"COMB_GRAPHS"}</definedName>
    <definedName name="wrn.GRAPHS." localSheetId="4" hidden="1">{#N/A,#N/A,FALSE,"ACQ_GRAPHS";#N/A,#N/A,FALSE,"T_1 GRAPHS";#N/A,#N/A,FALSE,"T_2 GRAPHS";#N/A,#N/A,FALSE,"COMB_GRAPHS"}</definedName>
    <definedName name="wrn.GRAPHS." localSheetId="5" hidden="1">{#N/A,#N/A,FALSE,"ACQ_GRAPHS";#N/A,#N/A,FALSE,"T_1 GRAPHS";#N/A,#N/A,FALSE,"T_2 GRAPHS";#N/A,#N/A,FALSE,"COMB_GRAPHS"}</definedName>
    <definedName name="wrn.GRAPHS." hidden="1">{#N/A,#N/A,FALSE,"ACQ_GRAPHS";#N/A,#N/A,FALSE,"T_1 GRAPHS";#N/A,#N/A,FALSE,"T_2 GRAPHS";#N/A,#N/A,FALSE,"COMB_GRAPHS"}</definedName>
    <definedName name="wrn.GREQ32000mjb." localSheetId="6" hidden="1">{#N/A,#N/A,FALSE,"GREmjb";"mjb",#N/A,FALSE,"Marousiap";"mjb",#N/A,FALSE,"Marousi"}</definedName>
    <definedName name="wrn.GREQ32000mjb." localSheetId="4" hidden="1">{#N/A,#N/A,FALSE,"GREmjb";"mjb",#N/A,FALSE,"Marousiap";"mjb",#N/A,FALSE,"Marousi"}</definedName>
    <definedName name="wrn.GREQ32000mjb." localSheetId="5" hidden="1">{#N/A,#N/A,FALSE,"GREmjb";"mjb",#N/A,FALSE,"Marousiap";"mjb",#N/A,FALSE,"Marousi"}</definedName>
    <definedName name="wrn.GREQ32000mjb." hidden="1">{#N/A,#N/A,FALSE,"GREmjb";"mjb",#N/A,FALSE,"Marousiap";"mjb",#N/A,FALSE,"Marousi"}</definedName>
    <definedName name="wrn.GREQ32000pia." localSheetId="6" hidden="1">{#N/A,#N/A,FALSE,"GREpia";"pia",#N/A,FALSE,"Marousi"}</definedName>
    <definedName name="wrn.GREQ32000pia." localSheetId="4" hidden="1">{#N/A,#N/A,FALSE,"GREpia";"pia",#N/A,FALSE,"Marousi"}</definedName>
    <definedName name="wrn.GREQ32000pia." localSheetId="5" hidden="1">{#N/A,#N/A,FALSE,"GREpia";"pia",#N/A,FALSE,"Marousi"}</definedName>
    <definedName name="wrn.GREQ32000pia." hidden="1">{#N/A,#N/A,FALSE,"GREpia";"pia",#N/A,FALSE,"Marousi"}</definedName>
    <definedName name="wrn.Grup" hidden="1">{"fleisch",#N/A,FALSE,"WG HK";"food",#N/A,FALSE,"WG HK";"hartwaren",#N/A,FALSE,"WG HK";"weichwaren",#N/A,FALSE,"WG HK"}</definedName>
    <definedName name="wrn.Headcount." hidden="1">{"Headcount",#N/A,FALSE,"Input"}</definedName>
    <definedName name="wrn.Impressão." localSheetId="6" hidden="1">{"Pressup",#N/A,TRUE,"Sheet1";"Resumo",#N/A,TRUE,"Cond";"Bal",#N/A,TRUE,"DR";"DR",#N/A,TRUE,"DR";"Anexos",#N/A,TRUE,"Anexo";"Tes1",#N/A,TRUE,"Proj";"Tes2",#N/A,TRUE,"Proj";"Tes3",#N/A,TRUE,"Proj";"Lojas",#N/A,TRUE,"Cond"}</definedName>
    <definedName name="wrn.Impressão." localSheetId="4" hidden="1">{"Pressup",#N/A,TRUE,"Sheet1";"Resumo",#N/A,TRUE,"Cond";"Bal",#N/A,TRUE,"DR";"DR",#N/A,TRUE,"DR";"Anexos",#N/A,TRUE,"Anexo";"Tes1",#N/A,TRUE,"Proj";"Tes2",#N/A,TRUE,"Proj";"Tes3",#N/A,TRUE,"Proj";"Lojas",#N/A,TRUE,"Cond"}</definedName>
    <definedName name="wrn.Impressão." localSheetId="5" hidden="1">{"Pressup",#N/A,TRUE,"Sheet1";"Resumo",#N/A,TRUE,"Cond";"Bal",#N/A,TRUE,"DR";"DR",#N/A,TRUE,"DR";"Anexos",#N/A,TRUE,"Anexo";"Tes1",#N/A,TRUE,"Proj";"Tes2",#N/A,TRUE,"Proj";"Tes3",#N/A,TRUE,"Proj";"Lojas",#N/A,TRUE,"Cond"}</definedName>
    <definedName name="wrn.Impressão." hidden="1">{"Pressup",#N/A,TRUE,"Sheet1";"Resumo",#N/A,TRUE,"Cond";"Bal",#N/A,TRUE,"DR";"DR",#N/A,TRUE,"DR";"Anexos",#N/A,TRUE,"Anexo";"Tes1",#N/A,TRUE,"Proj";"Tes2",#N/A,TRUE,"Proj";"Tes3",#N/A,TRUE,"Proj";"Lojas",#N/A,TRUE,"Cond"}</definedName>
    <definedName name="wrn.Imprim_cadran." hidden="1">{"present",#N/A,FALSE,"present";"synthese",#N/A,FALSE,"present";"immo",#N/A,FALSE,"present";"klepierre",#N/A,FALSE,"present";"graphes",#N/A,FALSE,"present"}</definedName>
    <definedName name="wrn.Imprim_cadran._2" hidden="1">{"present",#N/A,FALSE,"present";"synthese",#N/A,FALSE,"present";"immo",#N/A,FALSE,"present";"klepierre",#N/A,FALSE,"present";"graphes",#N/A,FALSE,"present"}</definedName>
    <definedName name="wrn.Imprim_cadran._3" hidden="1">{"present",#N/A,FALSE,"present";"synthese",#N/A,FALSE,"present";"immo",#N/A,FALSE,"present";"klepierre",#N/A,FALSE,"present";"graphes",#N/A,FALSE,"present"}</definedName>
    <definedName name="wrn.Imprim_cadran._4" hidden="1">{"present",#N/A,FALSE,"present";"synthese",#N/A,FALSE,"present";"immo",#N/A,FALSE,"present";"klepierre",#N/A,FALSE,"present";"graphes",#N/A,FALSE,"present"}</definedName>
    <definedName name="wrn.Imprim_cadran._5" hidden="1">{"present",#N/A,FALSE,"present";"synthese",#N/A,FALSE,"present";"immo",#N/A,FALSE,"present";"klepierre",#N/A,FALSE,"present";"graphes",#N/A,FALSE,"present"}</definedName>
    <definedName name="wrn.Imprim_cadran_allege." hidden="1">{"present",#N/A,FALSE,"present";"immo",#N/A,FALSE,"present";"klepierre",#N/A,FALSE,"present";"graphes",#N/A,FALSE,"present"}</definedName>
    <definedName name="wrn.Imprim_cadran_allege._2" hidden="1">{"present",#N/A,FALSE,"present";"immo",#N/A,FALSE,"present";"klepierre",#N/A,FALSE,"present";"graphes",#N/A,FALSE,"present"}</definedName>
    <definedName name="wrn.Imprim_cadran_allege._3" hidden="1">{"present",#N/A,FALSE,"present";"immo",#N/A,FALSE,"present";"klepierre",#N/A,FALSE,"present";"graphes",#N/A,FALSE,"present"}</definedName>
    <definedName name="wrn.Imprim_cadran_allege._4" hidden="1">{"present",#N/A,FALSE,"present";"immo",#N/A,FALSE,"present";"klepierre",#N/A,FALSE,"present";"graphes",#N/A,FALSE,"present"}</definedName>
    <definedName name="wrn.Imprim_cadran_allege._5" hidden="1">{"present",#N/A,FALSE,"present";"immo",#N/A,FALSE,"present";"klepierre",#N/A,FALSE,"present";"graphes",#N/A,FALSE,"present"}</definedName>
    <definedName name="wrn.imprim_recto." hidden="1">{"pg",#N/A,FALSE,"present";"synthese",#N/A,FALSE,"present";"immo",#N/A,FALSE,"present";"klepierre",#N/A,FALSE,"present"}</definedName>
    <definedName name="wrn.imprim_recto._2" hidden="1">{"pg",#N/A,FALSE,"present";"synthese",#N/A,FALSE,"present";"immo",#N/A,FALSE,"present";"klepierre",#N/A,FALSE,"present"}</definedName>
    <definedName name="wrn.imprim_recto._3" hidden="1">{"pg",#N/A,FALSE,"present";"synthese",#N/A,FALSE,"present";"immo",#N/A,FALSE,"present";"klepierre",#N/A,FALSE,"present"}</definedName>
    <definedName name="wrn.imprim_recto._4" hidden="1">{"pg",#N/A,FALSE,"present";"synthese",#N/A,FALSE,"present";"immo",#N/A,FALSE,"present";"klepierre",#N/A,FALSE,"present"}</definedName>
    <definedName name="wrn.imprim_recto._5" hidden="1">{"pg",#N/A,FALSE,"present";"synthese",#N/A,FALSE,"present";"immo",#N/A,FALSE,"present";"klepierre",#N/A,FALSE,"present"}</definedName>
    <definedName name="wrn.imprim_verso." hidden="1">{"graphes",#N/A,FALSE,"present"}</definedName>
    <definedName name="wrn.imprim_verso._2" hidden="1">{"graphes",#N/A,FALSE,"present"}</definedName>
    <definedName name="wrn.imprim_verso._3" hidden="1">{"graphes",#N/A,FALSE,"present"}</definedName>
    <definedName name="wrn.imprim_verso._4" hidden="1">{"graphes",#N/A,FALSE,"present"}</definedName>
    <definedName name="wrn.imprim_verso._5" hidden="1">{"graphes",#N/A,FALSE,"present"}</definedName>
    <definedName name="wrn.Income._.Statement." hidden="1">{"Income Statement",#N/A,FALSE,"Input"}</definedName>
    <definedName name="wrn.INFORME." hidden="1">{"GENERAL NEGOCIO",#N/A,FALSE,"DATOS";"EJECUTIVO NEGOCIO",#N/A,FALSE,"DATOS";"COLECTIVOS",#N/A,FALSE,"DATOS";"GENERAL",#N/A,FALSE,"DATOS";"EJECUTIVO",#N/A,FALSE,"DATOS"}</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wrn.Interco." hidden="1">{"interco",#N/A,FALSE,"Interco"}</definedName>
    <definedName name="wrn.ITAQ32000mjb." localSheetId="6" hidden="1">{#N/A,#N/A,FALSE,"ITAmjb";"mjb",#N/A,FALSE,"Trieste"}</definedName>
    <definedName name="wrn.ITAQ32000mjb." localSheetId="4" hidden="1">{#N/A,#N/A,FALSE,"ITAmjb";"mjb",#N/A,FALSE,"Trieste"}</definedName>
    <definedName name="wrn.ITAQ32000mjb." localSheetId="5" hidden="1">{#N/A,#N/A,FALSE,"ITAmjb";"mjb",#N/A,FALSE,"Trieste"}</definedName>
    <definedName name="wrn.ITAQ32000mjb." hidden="1">{#N/A,#N/A,FALSE,"ITAmjb";"mjb",#N/A,FALSE,"Trieste"}</definedName>
    <definedName name="wrn.ITAQ32000pia." localSheetId="6" hidden="1">{#N/A,#N/A,FALSE,"ITApia";"pia",#N/A,FALSE,"Trieste"}</definedName>
    <definedName name="wrn.ITAQ32000pia." localSheetId="4" hidden="1">{#N/A,#N/A,FALSE,"ITApia";"pia",#N/A,FALSE,"Trieste"}</definedName>
    <definedName name="wrn.ITAQ32000pia." localSheetId="5" hidden="1">{#N/A,#N/A,FALSE,"ITApia";"pia",#N/A,FALSE,"Trieste"}</definedName>
    <definedName name="wrn.ITAQ32000pia." hidden="1">{#N/A,#N/A,FALSE,"ITApia";"pia",#N/A,FALSE,"Trieste"}</definedName>
    <definedName name="wrn.JOB._.COST._.REPORT." localSheetId="6" hidden="1">{"VIEW1",#N/A,TRUE,"SUMMARY";"view1",#N/A,TRUE,"1.0 LAND";"view1",#N/A,TRUE,"2.0 UTIL";"view1",#N/A,TRUE,"3.0 A&amp;E";"view1",#N/A,TRUE,"4.0 CONSTR";"view1",#N/A,TRUE,"5.0 TENANT";"view1",#N/A,TRUE,"6.0 DEVLP&amp;CM";"view1",#N/A,TRUE,"7.0 ADMIN";"view1",#N/A,TRUE,"8.0 LEASE";"view1",#N/A,TRUE,"9.0 PROF";"view1",#N/A,TRUE,"10.0 TAX";"VIEW1",#N/A,TRUE,"11.0 FINANC";"view1",#N/A,TRUE,"12.0 INTRST";"view1",#N/A,TRUE,"13.0 CONTNGY"}</definedName>
    <definedName name="wrn.JOB._.COST._.REPORT." localSheetId="4" hidden="1">{"VIEW1",#N/A,TRUE,"SUMMARY";"view1",#N/A,TRUE,"1.0 LAND";"view1",#N/A,TRUE,"2.0 UTIL";"view1",#N/A,TRUE,"3.0 A&amp;E";"view1",#N/A,TRUE,"4.0 CONSTR";"view1",#N/A,TRUE,"5.0 TENANT";"view1",#N/A,TRUE,"6.0 DEVLP&amp;CM";"view1",#N/A,TRUE,"7.0 ADMIN";"view1",#N/A,TRUE,"8.0 LEASE";"view1",#N/A,TRUE,"9.0 PROF";"view1",#N/A,TRUE,"10.0 TAX";"VIEW1",#N/A,TRUE,"11.0 FINANC";"view1",#N/A,TRUE,"12.0 INTRST";"view1",#N/A,TRUE,"13.0 CONTNGY"}</definedName>
    <definedName name="wrn.JOB._.COST._.REPORT." localSheetId="5" hidden="1">{"VIEW1",#N/A,TRUE,"SUMMARY";"view1",#N/A,TRUE,"1.0 LAND";"view1",#N/A,TRUE,"2.0 UTIL";"view1",#N/A,TRUE,"3.0 A&amp;E";"view1",#N/A,TRUE,"4.0 CONSTR";"view1",#N/A,TRUE,"5.0 TENANT";"view1",#N/A,TRUE,"6.0 DEVLP&amp;CM";"view1",#N/A,TRUE,"7.0 ADMIN";"view1",#N/A,TRUE,"8.0 LEASE";"view1",#N/A,TRUE,"9.0 PROF";"view1",#N/A,TRUE,"10.0 TAX";"VIEW1",#N/A,TRUE,"11.0 FINANC";"view1",#N/A,TRUE,"12.0 INTRST";"view1",#N/A,TRUE,"13.0 CONTNGY"}</definedName>
    <definedName name="wrn.JOB._.COST._.REPORT." hidden="1">{"VIEW1",#N/A,TRUE,"SUMMARY";"view1",#N/A,TRUE,"1.0 LAND";"view1",#N/A,TRUE,"2.0 UTIL";"view1",#N/A,TRUE,"3.0 A&amp;E";"view1",#N/A,TRUE,"4.0 CONSTR";"view1",#N/A,TRUE,"5.0 TENANT";"view1",#N/A,TRUE,"6.0 DEVLP&amp;CM";"view1",#N/A,TRUE,"7.0 ADMIN";"view1",#N/A,TRUE,"8.0 LEASE";"view1",#N/A,TRUE,"9.0 PROF";"view1",#N/A,TRUE,"10.0 TAX";"VIEW1",#N/A,TRUE,"11.0 FINANC";"view1",#N/A,TRUE,"12.0 INTRST";"view1",#N/A,TRUE,"13.0 CONTNGY"}</definedName>
    <definedName name="wrn.Kenngb." hidden="1">{#N/A,#N/A,FALSE,"SKG_SC";#N/A,#N/A,FALSE,"SKG_KP";#N/A,#N/A,FALSE,"SCG_KC";#N/A,#N/A,FALSE,"SKG_PM";#N/A,#N/A,FALSE,"SKG_Asta";#N/A,#N/A,FALSE,"SKG_DE";#N/A,#N/A,FALSE,"SKG_FA";#N/A,#N/A,FALSE,"SKG_EM";#N/A,#N/A,FALSE,"SKG_AK";#N/A,#N/A,FALSE,"SKG_CER";#N/A,#N/A,FALSE,"SKG_BA";#N/A,#N/A,FALSE,"SKG_KO"}</definedName>
    <definedName name="wrn.Kompania._.Piwowarska." localSheetId="6"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Kompania._.Piwowarska." localSheetId="4"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Kompania._.Piwowarska." localSheetId="5"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Kompania._.Piwowarska."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Kontenverteilung." localSheetId="6" hidden="1">{"Kontenverteilung",#N/A,FALSE,"H A Ü"}</definedName>
    <definedName name="wrn.Kontenverteilung." localSheetId="4" hidden="1">{"Kontenverteilung",#N/A,FALSE,"H A Ü"}</definedName>
    <definedName name="wrn.Kontenverteilung." localSheetId="5" hidden="1">{"Kontenverteilung",#N/A,FALSE,"H A Ü"}</definedName>
    <definedName name="wrn.Kontenverteilung." hidden="1">{"Kontenverteilung",#N/A,FALSE,"H A Ü"}</definedName>
    <definedName name="wrn.kpI." hidden="1">{#N/A,#N/A,FALSE,"Top page";#N/A,#N/A,FALSE,"Weekly KPI";#N/A,#N/A,FALSE,"Customer Count Growth";#N/A,#N/A,FALSE,"Customer Spending Growth";#N/A,#N/A,FALSE,"Sales Growth";#N/A,#N/A,FALSE,"Customer Spending";#N/A,#N/A,FALSE,"Credit Card % to Sales"}</definedName>
    <definedName name="wrn.Kurzform." localSheetId="6" hidden="1">{#N/A,#N/A,FALSE,"Strategie";#N/A,#N/A,FALSE,"Zusammenfassung";#N/A,#N/A,FALSE,"Deckblatt"}</definedName>
    <definedName name="wrn.Kurzform." localSheetId="4" hidden="1">{#N/A,#N/A,FALSE,"Strategie";#N/A,#N/A,FALSE,"Zusammenfassung";#N/A,#N/A,FALSE,"Deckblatt"}</definedName>
    <definedName name="wrn.Kurzform." localSheetId="5" hidden="1">{#N/A,#N/A,FALSE,"Strategie";#N/A,#N/A,FALSE,"Zusammenfassung";#N/A,#N/A,FALSE,"Deckblatt"}</definedName>
    <definedName name="wrn.Kurzform." hidden="1">{#N/A,#N/A,FALSE,"Strategie";#N/A,#N/A,FALSE,"Zusammenfassung";#N/A,#N/A,FALSE,"Deckblatt"}</definedName>
    <definedName name="wrn.Lewers." localSheetId="6" hidden="1">{#N/A,#N/A,FALSE,"Assumps";#N/A,#N/A,FALSE,"Summary3";#N/A,#N/A,FALSE,"Owned";#N/A,#N/A,FALSE,"Ewa";#N/A,#N/A,FALSE,"Waikiki";#N/A,#N/A,FALSE,"Reef";#N/A,#N/A,FALSE,"Kuhio";#N/A,#N/A,FALSE,"East";#N/A,#N/A,FALSE,"West";#N/A,#N/A,FALSE,"Islander_Waikiki";#N/A,#N/A,FALSE,"Surf";#N/A,#N/A,FALSE,"Ala_Wai";#N/A,#N/A,FALSE,"Reef_Towers";#N/A,#N/A,FALSE,"Waikiki_Tower";#N/A,#N/A,FALSE,"Edgewater";#N/A,#N/A,FALSE,"Village";#N/A,#N/A,FALSE,"Coral_Seas";#N/A,#N/A,FALSE,"Reef_Lanais";#N/A,#N/A,FALSE,"Royal";#N/A,#N/A,FALSE,"Retail";#N/A,#N/A,FALSE,"Retail2";#N/A,#N/A,FALSE,"Parking";#N/A,#N/A,FALSE,"Manage";#N/A,#N/A,FALSE,"Manback";#N/A,#N/A,FALSE,"Invest";#N/A,#N/A,FALSE,"Commercial";#N/A,#N/A,FALSE,"Dev"}</definedName>
    <definedName name="wrn.Lewers." localSheetId="4" hidden="1">{#N/A,#N/A,FALSE,"Assumps";#N/A,#N/A,FALSE,"Summary3";#N/A,#N/A,FALSE,"Owned";#N/A,#N/A,FALSE,"Ewa";#N/A,#N/A,FALSE,"Waikiki";#N/A,#N/A,FALSE,"Reef";#N/A,#N/A,FALSE,"Kuhio";#N/A,#N/A,FALSE,"East";#N/A,#N/A,FALSE,"West";#N/A,#N/A,FALSE,"Islander_Waikiki";#N/A,#N/A,FALSE,"Surf";#N/A,#N/A,FALSE,"Ala_Wai";#N/A,#N/A,FALSE,"Reef_Towers";#N/A,#N/A,FALSE,"Waikiki_Tower";#N/A,#N/A,FALSE,"Edgewater";#N/A,#N/A,FALSE,"Village";#N/A,#N/A,FALSE,"Coral_Seas";#N/A,#N/A,FALSE,"Reef_Lanais";#N/A,#N/A,FALSE,"Royal";#N/A,#N/A,FALSE,"Retail";#N/A,#N/A,FALSE,"Retail2";#N/A,#N/A,FALSE,"Parking";#N/A,#N/A,FALSE,"Manage";#N/A,#N/A,FALSE,"Manback";#N/A,#N/A,FALSE,"Invest";#N/A,#N/A,FALSE,"Commercial";#N/A,#N/A,FALSE,"Dev"}</definedName>
    <definedName name="wrn.Lewers." localSheetId="5" hidden="1">{#N/A,#N/A,FALSE,"Assumps";#N/A,#N/A,FALSE,"Summary3";#N/A,#N/A,FALSE,"Owned";#N/A,#N/A,FALSE,"Ewa";#N/A,#N/A,FALSE,"Waikiki";#N/A,#N/A,FALSE,"Reef";#N/A,#N/A,FALSE,"Kuhio";#N/A,#N/A,FALSE,"East";#N/A,#N/A,FALSE,"West";#N/A,#N/A,FALSE,"Islander_Waikiki";#N/A,#N/A,FALSE,"Surf";#N/A,#N/A,FALSE,"Ala_Wai";#N/A,#N/A,FALSE,"Reef_Towers";#N/A,#N/A,FALSE,"Waikiki_Tower";#N/A,#N/A,FALSE,"Edgewater";#N/A,#N/A,FALSE,"Village";#N/A,#N/A,FALSE,"Coral_Seas";#N/A,#N/A,FALSE,"Reef_Lanais";#N/A,#N/A,FALSE,"Royal";#N/A,#N/A,FALSE,"Retail";#N/A,#N/A,FALSE,"Retail2";#N/A,#N/A,FALSE,"Parking";#N/A,#N/A,FALSE,"Manage";#N/A,#N/A,FALSE,"Manback";#N/A,#N/A,FALSE,"Invest";#N/A,#N/A,FALSE,"Commercial";#N/A,#N/A,FALSE,"Dev"}</definedName>
    <definedName name="wrn.Lewers." hidden="1">{#N/A,#N/A,FALSE,"Assumps";#N/A,#N/A,FALSE,"Summary3";#N/A,#N/A,FALSE,"Owned";#N/A,#N/A,FALSE,"Ewa";#N/A,#N/A,FALSE,"Waikiki";#N/A,#N/A,FALSE,"Reef";#N/A,#N/A,FALSE,"Kuhio";#N/A,#N/A,FALSE,"East";#N/A,#N/A,FALSE,"West";#N/A,#N/A,FALSE,"Islander_Waikiki";#N/A,#N/A,FALSE,"Surf";#N/A,#N/A,FALSE,"Ala_Wai";#N/A,#N/A,FALSE,"Reef_Towers";#N/A,#N/A,FALSE,"Waikiki_Tower";#N/A,#N/A,FALSE,"Edgewater";#N/A,#N/A,FALSE,"Village";#N/A,#N/A,FALSE,"Coral_Seas";#N/A,#N/A,FALSE,"Reef_Lanais";#N/A,#N/A,FALSE,"Royal";#N/A,#N/A,FALSE,"Retail";#N/A,#N/A,FALSE,"Retail2";#N/A,#N/A,FALSE,"Parking";#N/A,#N/A,FALSE,"Manage";#N/A,#N/A,FALSE,"Manback";#N/A,#N/A,FALSE,"Invest";#N/A,#N/A,FALSE,"Commercial";#N/A,#N/A,FALSE,"Dev"}</definedName>
    <definedName name="wrn.LewersII." localSheetId="6" hidden="1">{#N/A,#N/A,FALSE,"Assumps";#N/A,#N/A,FALSE,"Owned";#N/A,#N/A,FALSE,"Retail";#N/A,#N/A,FALSE,"Retail2";#N/A,#N/A,FALSE,"Parking";#N/A,#N/A,FALSE,"Manage";#N/A,#N/A,FALSE,"Manback";#N/A,#N/A,FALSE,"Invest";#N/A,#N/A,FALSE,"Commercial"}</definedName>
    <definedName name="wrn.LewersII." localSheetId="4" hidden="1">{#N/A,#N/A,FALSE,"Assumps";#N/A,#N/A,FALSE,"Owned";#N/A,#N/A,FALSE,"Retail";#N/A,#N/A,FALSE,"Retail2";#N/A,#N/A,FALSE,"Parking";#N/A,#N/A,FALSE,"Manage";#N/A,#N/A,FALSE,"Manback";#N/A,#N/A,FALSE,"Invest";#N/A,#N/A,FALSE,"Commercial"}</definedName>
    <definedName name="wrn.LewersII." localSheetId="5" hidden="1">{#N/A,#N/A,FALSE,"Assumps";#N/A,#N/A,FALSE,"Owned";#N/A,#N/A,FALSE,"Retail";#N/A,#N/A,FALSE,"Retail2";#N/A,#N/A,FALSE,"Parking";#N/A,#N/A,FALSE,"Manage";#N/A,#N/A,FALSE,"Manback";#N/A,#N/A,FALSE,"Invest";#N/A,#N/A,FALSE,"Commercial"}</definedName>
    <definedName name="wrn.LewersII." hidden="1">{#N/A,#N/A,FALSE,"Assumps";#N/A,#N/A,FALSE,"Owned";#N/A,#N/A,FALSE,"Retail";#N/A,#N/A,FALSE,"Retail2";#N/A,#N/A,FALSE,"Parking";#N/A,#N/A,FALSE,"Manage";#N/A,#N/A,FALSE,"Manback";#N/A,#N/A,FALSE,"Invest";#N/A,#N/A,FALSE,"Commercial"}</definedName>
    <definedName name="wrn.libromensual." hidden="1">{"Caratula",#N/A,FALSE,"Resumen";"libroloca",#N/A,FALSE,"gap_local";"librodolar",#N/A,FALSE,"gap_usdext"}</definedName>
    <definedName name="wrn.list" hidden="1">{"weichwaren",#N/A,FALSE,"Liste 1";"hartwaren",#N/A,FALSE,"Liste 1";"food",#N/A,FALSE,"Liste 1";"fleisch",#N/A,FALSE,"Liste 1"}</definedName>
    <definedName name="wrn.Lista._.e._.FlRosto." hidden="1">{#N/A,#N/A,FALSE,"Lista";#N/A,#N/A,FALSE,"Flr v"}</definedName>
    <definedName name="wrn.Lista._.e._.FlRosto._2" hidden="1">{#N/A,#N/A,FALSE,"Lista";#N/A,#N/A,FALSE,"Flr v"}</definedName>
    <definedName name="wrn.Lista._.e._.FlRosto._3" hidden="1">{#N/A,#N/A,FALSE,"Lista";#N/A,#N/A,FALSE,"Flr v"}</definedName>
    <definedName name="wrn.Lista._.e._.FlRosto._4" hidden="1">{#N/A,#N/A,FALSE,"Lista";#N/A,#N/A,FALSE,"Flr v"}</definedName>
    <definedName name="wrn.Lista._.e._.FlRosto._5" hidden="1">{#N/A,#N/A,FALSE,"Lista";#N/A,#N/A,FALSE,"Flr v"}</definedName>
    <definedName name="wrn.LISTE." hidden="1">{"weichwaren",#N/A,FALSE,"Liste 1";"hartwaren",#N/A,FALSE,"Liste 1";"food",#N/A,FALSE,"Liste 1";"fleisch",#N/A,FALSE,"Liste 1"}</definedName>
    <definedName name="wrn.LoanInformation." hidden="1">{#N/A,#N/A,FALSE,"LoanAssumptions"}</definedName>
    <definedName name="wrn.LOB." localSheetId="6" hidden="1">{#N/A,#N/A,FALSE,"Line of Business";#N/A,#N/A,FALSE,"Line of Business YTD";#N/A,#N/A,FALSE,"Line of Business Forecast"}</definedName>
    <definedName name="wrn.LOB." localSheetId="4" hidden="1">{#N/A,#N/A,FALSE,"Line of Business";#N/A,#N/A,FALSE,"Line of Business YTD";#N/A,#N/A,FALSE,"Line of Business Forecast"}</definedName>
    <definedName name="wrn.LOB." localSheetId="5" hidden="1">{#N/A,#N/A,FALSE,"Line of Business";#N/A,#N/A,FALSE,"Line of Business YTD";#N/A,#N/A,FALSE,"Line of Business Forecast"}</definedName>
    <definedName name="wrn.LOB." hidden="1">{#N/A,#N/A,FALSE,"Line of Business";#N/A,#N/A,FALSE,"Line of Business YTD";#N/A,#N/A,FALSE,"Line of Business Forecast"}</definedName>
    <definedName name="wrn.LOURES." localSheetId="6" hidden="1">{"LOURES1",#N/A,TRUE,"Sheet1";"LOURES2",#N/A,TRUE,"Sheet1"}</definedName>
    <definedName name="wrn.LOURES." localSheetId="4" hidden="1">{"LOURES1",#N/A,TRUE,"Sheet1";"LOURES2",#N/A,TRUE,"Sheet1"}</definedName>
    <definedName name="wrn.LOURES." localSheetId="5" hidden="1">{"LOURES1",#N/A,TRUE,"Sheet1";"LOURES2",#N/A,TRUE,"Sheet1"}</definedName>
    <definedName name="wrn.LOURES." hidden="1">{"LOURES1",#N/A,TRUE,"Sheet1";"LOURES2",#N/A,TRUE,"Sheet1"}</definedName>
    <definedName name="wrn.LOURES._1" localSheetId="6" hidden="1">{"LOURES1",#N/A,TRUE,"Sheet1";"LOURES2",#N/A,TRUE,"Sheet1"}</definedName>
    <definedName name="wrn.LOURES._1" localSheetId="4" hidden="1">{"LOURES1",#N/A,TRUE,"Sheet1";"LOURES2",#N/A,TRUE,"Sheet1"}</definedName>
    <definedName name="wrn.LOURES._1" localSheetId="5" hidden="1">{"LOURES1",#N/A,TRUE,"Sheet1";"LOURES2",#N/A,TRUE,"Sheet1"}</definedName>
    <definedName name="wrn.LOURES._1" hidden="1">{"LOURES1",#N/A,TRUE,"Sheet1";"LOURES2",#N/A,TRUE,"Sheet1"}</definedName>
    <definedName name="wrn.LOURES._1_1" localSheetId="6" hidden="1">{"LOURES1",#N/A,TRUE,"Sheet1";"LOURES2",#N/A,TRUE,"Sheet1"}</definedName>
    <definedName name="wrn.LOURES._1_1" localSheetId="4" hidden="1">{"LOURES1",#N/A,TRUE,"Sheet1";"LOURES2",#N/A,TRUE,"Sheet1"}</definedName>
    <definedName name="wrn.LOURES._1_1" localSheetId="5" hidden="1">{"LOURES1",#N/A,TRUE,"Sheet1";"LOURES2",#N/A,TRUE,"Sheet1"}</definedName>
    <definedName name="wrn.LOURES._1_1" hidden="1">{"LOURES1",#N/A,TRUE,"Sheet1";"LOURES2",#N/A,TRUE,"Sheet1"}</definedName>
    <definedName name="wrn.LOURES._2" localSheetId="6" hidden="1">{"LOURES1",#N/A,TRUE,"Sheet1";"LOURES2",#N/A,TRUE,"Sheet1"}</definedName>
    <definedName name="wrn.LOURES._2" localSheetId="4" hidden="1">{"LOURES1",#N/A,TRUE,"Sheet1";"LOURES2",#N/A,TRUE,"Sheet1"}</definedName>
    <definedName name="wrn.LOURES._2" localSheetId="5" hidden="1">{"LOURES1",#N/A,TRUE,"Sheet1";"LOURES2",#N/A,TRUE,"Sheet1"}</definedName>
    <definedName name="wrn.LOURES._2" hidden="1">{"LOURES1",#N/A,TRUE,"Sheet1";"LOURES2",#N/A,TRUE,"Sheet1"}</definedName>
    <definedName name="wrn.M22." hidden="1">{#N/A,#N/A,FALSE,"QD07";#N/A,#N/A,FALSE,"QD09";#N/A,#N/A,FALSE,"QD10";#N/A,#N/A,FALSE,"DERRAMA";#N/A,#N/A,FALSE,"CORRECÇ. FISCAIS";#N/A,#N/A,FALSE,"BEN.FISCAIS";#N/A,#N/A,FALSE,"TRIB.AUTONOMA"}</definedName>
    <definedName name="wrn.Market._.Values." localSheetId="6" hidden="1">{#N/A,#N/A,TRUE,"10 Yr Hold";#N/A,#N/A,TRUE,"7 Yr Hold";#N/A,#N/A,TRUE,"5 Yr Hold";#N/A,#N/A,TRUE,"3 Yr Hold"}</definedName>
    <definedName name="wrn.Market._.Values." localSheetId="4" hidden="1">{#N/A,#N/A,TRUE,"10 Yr Hold";#N/A,#N/A,TRUE,"7 Yr Hold";#N/A,#N/A,TRUE,"5 Yr Hold";#N/A,#N/A,TRUE,"3 Yr Hold"}</definedName>
    <definedName name="wrn.Market._.Values." localSheetId="5" hidden="1">{#N/A,#N/A,TRUE,"10 Yr Hold";#N/A,#N/A,TRUE,"7 Yr Hold";#N/A,#N/A,TRUE,"5 Yr Hold";#N/A,#N/A,TRUE,"3 Yr Hold"}</definedName>
    <definedName name="wrn.Market._.Values." hidden="1">{#N/A,#N/A,TRUE,"10 Yr Hold";#N/A,#N/A,TRUE,"7 Yr Hold";#N/A,#N/A,TRUE,"5 Yr Hold";#N/A,#N/A,TRUE,"3 Yr Hold"}</definedName>
    <definedName name="wrn.MJB._.neth." localSheetId="6"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wrn.MJB._.neth." localSheetId="4"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wrn.MJB._.neth." localSheetId="5"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wrn.MJB._.neth." hidden="1">{#N/A,#N/A,FALSE,"MJB";"mjb amsterdamseweg",#N/A,FALSE,"Amsterdamseweg";"MJB arenacampus A",#N/A,FALSE,"Arena Campus A";"MJB arenacampus B",#N/A,FALSE,"Arena Campus B";"MJB arenacampus C-I",#N/A,FALSE,"Arena Campus C-I";"MJB ah 2e fase",#N/A,FALSE,"AH 2e fase";"mjb axa",#N/A,FALSE,"AXA";"MJB westland",#N/A,FALSE,"Tradeparc Westland";"MJB cap",#N/A,FALSE,"Cap Gemini";"mjb bagijnhof",#N/A,FALSE,"Bagijnhof";"mjb Cap II",#N/A,FALSE,"Cap Gemini II";"mjb catharinaplein",#N/A,FALSE,"Catharinaplein";"mjb compaq",#N/A,FALSE,"Compaq";"mjb de taats",#N/A,FALSE,"De Taats";"mjb entre deux",#N/A,FALSE,"Entre Deux";"mjb de vrijheid",#N/A,FALSE,"De vrijheid";"mjb gulden",#N/A,FALSE,"Gulden";"mjb grotiustoren",#N/A,FALSE,"Grotiustoren";"mjb hardenberg",#N/A,FALSE,"Hardenberg";"mjb heerlen",#N/A,FALSE,"Heerlen";"MJB kolf",#N/A,FALSE,"Kolfstraatblok";"mjb hoog hage",#N/A,FALSE,"Hoog Hage";"mjb julianaplein",#N/A,FALSE,"Kon Julianaplein";"mjb maanplein 11",#N/A,FALSE,"Maanplein 11";"mjb nieuwegein",#N/A,FALSE,"Nieuwegein";"MJN origin groningen",#N/A,FALSE,"Origin Groningen";"mjb Nike II",#N/A,FALSE,"Nike II";"MJB overb a10 n",#N/A,FALSE,"A10 Noord";"mjb origin Utrecht",#N/A,FALSE,"Origin Utrecht";"mjb parooldriehoek",#N/A,FALSE,"Parooldriehoek";"mjb PwC",#N/A,FALSE,"PwC";"MJB schalkwijk",#N/A,FALSE,"Schalkwijk";"MJB arnhem",#N/A,FALSE,"Stadshart Arnhem";"MJB statenplein",#N/A,FALSE,"Statenplein";"MJB svb",#N/A,FALSE,"SVB";"mjb spijkenisse",#N/A,FALSE,"Spijkenisse";"MJB heekplein",#N/A,FALSE,"Heekplein";"mjb ucp",#N/A,FALSE,"UCP";"mjb vleuterweide",#N/A,FALSE,"Vleuterweide";"mjb waterfront",#N/A,FALSE,"Waterfront";"MJB de boompjes monument",#N/A,FALSE,"De Boompjes - Monument";"mjb woerden",#N/A,FALSE,"Woerden";"MJB ibm",#N/A,FALSE,"IBM 02";"MJB overbouwing a10 z",#N/A,FALSE,"A10 Zuid";"MJB de boompjes parking",#N/A,FALSE,"De Boompjes - Park.gar.";"MJB de boompjes wonen",#N/A,FALSE,"De Boompjes - Woontoren";"MJB de boompjes kantoren",#N/A,FALSE,"De Boompjes - Kant.toren";"MJB spuimarkt BAm",#N/A,FALSE,"Spuimarkt BAM";"MJB spuimarkt ING",#N/A,FALSE,"Spuimarkt ING";"MJB spuimarkt multi",#N/A,FALSE,"Spuimarkt Multi";"MJB nesselande",#N/A,FALSE,"Nesselande";"MJB grasbroek",#N/A,FALSE,"Grasbroek"}</definedName>
    <definedName name="wrn.MJBtot." localSheetId="6" hidden="1">{#N/A,#N/A,FALSE,"NETmjb";#N/A,#N/A,FALSE,"SUM FOR mjb";#N/A,#N/A,FALSE,"AUSmjb";#N/A,#N/A,FALSE,"BELmjb";#N/A,#N/A,FALSE,"Czechmjb";#N/A,#N/A,FALSE,"FRAmjb";#N/A,#N/A,FALSE,"GERmjb";#N/A,#N/A,FALSE,"GREmjb";#N/A,#N/A,FALSE,"ITAmjb";#N/A,#N/A,FALSE,"PORmjb";#N/A,#N/A,FALSE,"SPAmjb";#N/A,#N/A,FALSE,"UKmjb"}</definedName>
    <definedName name="wrn.MJBtot." localSheetId="4" hidden="1">{#N/A,#N/A,FALSE,"NETmjb";#N/A,#N/A,FALSE,"SUM FOR mjb";#N/A,#N/A,FALSE,"AUSmjb";#N/A,#N/A,FALSE,"BELmjb";#N/A,#N/A,FALSE,"Czechmjb";#N/A,#N/A,FALSE,"FRAmjb";#N/A,#N/A,FALSE,"GERmjb";#N/A,#N/A,FALSE,"GREmjb";#N/A,#N/A,FALSE,"ITAmjb";#N/A,#N/A,FALSE,"PORmjb";#N/A,#N/A,FALSE,"SPAmjb";#N/A,#N/A,FALSE,"UKmjb"}</definedName>
    <definedName name="wrn.MJBtot." localSheetId="5" hidden="1">{#N/A,#N/A,FALSE,"NETmjb";#N/A,#N/A,FALSE,"SUM FOR mjb";#N/A,#N/A,FALSE,"AUSmjb";#N/A,#N/A,FALSE,"BELmjb";#N/A,#N/A,FALSE,"Czechmjb";#N/A,#N/A,FALSE,"FRAmjb";#N/A,#N/A,FALSE,"GERmjb";#N/A,#N/A,FALSE,"GREmjb";#N/A,#N/A,FALSE,"ITAmjb";#N/A,#N/A,FALSE,"PORmjb";#N/A,#N/A,FALSE,"SPAmjb";#N/A,#N/A,FALSE,"UKmjb"}</definedName>
    <definedName name="wrn.MJBtot." hidden="1">{#N/A,#N/A,FALSE,"NETmjb";#N/A,#N/A,FALSE,"SUM FOR mjb";#N/A,#N/A,FALSE,"AUSmjb";#N/A,#N/A,FALSE,"BELmjb";#N/A,#N/A,FALSE,"Czechmjb";#N/A,#N/A,FALSE,"FRAmjb";#N/A,#N/A,FALSE,"GERmjb";#N/A,#N/A,FALSE,"GREmjb";#N/A,#N/A,FALSE,"ITAmjb";#N/A,#N/A,FALSE,"PORmjb";#N/A,#N/A,FALSE,"SPAmjb";#N/A,#N/A,FALSE,"UKmjb"}</definedName>
    <definedName name="wrn.MonthlyRentRoll." hidden="1">{"MonthlyRentRoll",#N/A,FALSE,"RentRoll"}</definedName>
    <definedName name="wrn.NETQ32000mjb." localSheetId="6" hidden="1">{#N/A,#N/A,FALSE,"NETmjb";"mjb",#N/A,FALSE,"Amsterdamse weg";"mjb",#N/A,FALSE,"Arena Campus B";"mjb",#N/A,FALSE,"Arena Campus C-I";"mjb",#N/A,FALSE,"AXA";"mjb",#N/A,FALSE,"Bagijnhof";"mjb",#N/A,FALSE,"Cap Gemini";"mjb",#N/A,FALSE,"Cap II";"mjb",#N/A,FALSE,"Catharina";"mjb",#N/A,FALSE,"Compaq";"mjb",#N/A,FALSE,"De Boompjes";"mjb",#N/A,FALSE,"De Taats";"mjb",#N/A,FALSE,"Grotius 2";"mjb",#N/A,FALSE,"Gulden w";"mjb",#N/A,FALSE,"Heerlen";"mjb",#N/A,FALSE,"IBM Amsterdam";"mjb",#N/A,FALSE,"Inter Access";"mjb",#N/A,FALSE,"Kolfstr";"mjb",#N/A,FALSE,"Kon Jul Pl";"mjb",#N/A,FALSE,"Lampenier";"mjb",#N/A,FALSE,"Nieuwegein";"mjb",#N/A,FALSE,"Origin G";"mjb",#N/A,FALSE,"Origin R";"mjb",#N/A,FALSE,"Origin Utrecht";"mjb",#N/A,FALSE,"Overb A10";"mjb",#N/A,FALSE,"Parooldriehoek";#N/A,#N/A,FALSE,"Spijkenisse";"mjb",#N/A,FALSE,"Spui";"mjb",#N/A,FALSE,"Stads Arnh";"mjb",#N/A,FALSE,"Stadsh Groningen";"mjb",#N/A,FALSE,"Statenplein";"mjb",#N/A,FALSE,"SVB";"mjb",#N/A,FALSE,"Twin";"mjb",#N/A,FALSE,"UCP";"mjb",#N/A,FALSE,"van Heekpl";"mjb",#N/A,FALSE,"Woerden"}</definedName>
    <definedName name="wrn.NETQ32000mjb." localSheetId="4" hidden="1">{#N/A,#N/A,FALSE,"NETmjb";"mjb",#N/A,FALSE,"Amsterdamse weg";"mjb",#N/A,FALSE,"Arena Campus B";"mjb",#N/A,FALSE,"Arena Campus C-I";"mjb",#N/A,FALSE,"AXA";"mjb",#N/A,FALSE,"Bagijnhof";"mjb",#N/A,FALSE,"Cap Gemini";"mjb",#N/A,FALSE,"Cap II";"mjb",#N/A,FALSE,"Catharina";"mjb",#N/A,FALSE,"Compaq";"mjb",#N/A,FALSE,"De Boompjes";"mjb",#N/A,FALSE,"De Taats";"mjb",#N/A,FALSE,"Grotius 2";"mjb",#N/A,FALSE,"Gulden w";"mjb",#N/A,FALSE,"Heerlen";"mjb",#N/A,FALSE,"IBM Amsterdam";"mjb",#N/A,FALSE,"Inter Access";"mjb",#N/A,FALSE,"Kolfstr";"mjb",#N/A,FALSE,"Kon Jul Pl";"mjb",#N/A,FALSE,"Lampenier";"mjb",#N/A,FALSE,"Nieuwegein";"mjb",#N/A,FALSE,"Origin G";"mjb",#N/A,FALSE,"Origin R";"mjb",#N/A,FALSE,"Origin Utrecht";"mjb",#N/A,FALSE,"Overb A10";"mjb",#N/A,FALSE,"Parooldriehoek";#N/A,#N/A,FALSE,"Spijkenisse";"mjb",#N/A,FALSE,"Spui";"mjb",#N/A,FALSE,"Stads Arnh";"mjb",#N/A,FALSE,"Stadsh Groningen";"mjb",#N/A,FALSE,"Statenplein";"mjb",#N/A,FALSE,"SVB";"mjb",#N/A,FALSE,"Twin";"mjb",#N/A,FALSE,"UCP";"mjb",#N/A,FALSE,"van Heekpl";"mjb",#N/A,FALSE,"Woerden"}</definedName>
    <definedName name="wrn.NETQ32000mjb." localSheetId="5" hidden="1">{#N/A,#N/A,FALSE,"NETmjb";"mjb",#N/A,FALSE,"Amsterdamse weg";"mjb",#N/A,FALSE,"Arena Campus B";"mjb",#N/A,FALSE,"Arena Campus C-I";"mjb",#N/A,FALSE,"AXA";"mjb",#N/A,FALSE,"Bagijnhof";"mjb",#N/A,FALSE,"Cap Gemini";"mjb",#N/A,FALSE,"Cap II";"mjb",#N/A,FALSE,"Catharina";"mjb",#N/A,FALSE,"Compaq";"mjb",#N/A,FALSE,"De Boompjes";"mjb",#N/A,FALSE,"De Taats";"mjb",#N/A,FALSE,"Grotius 2";"mjb",#N/A,FALSE,"Gulden w";"mjb",#N/A,FALSE,"Heerlen";"mjb",#N/A,FALSE,"IBM Amsterdam";"mjb",#N/A,FALSE,"Inter Access";"mjb",#N/A,FALSE,"Kolfstr";"mjb",#N/A,FALSE,"Kon Jul Pl";"mjb",#N/A,FALSE,"Lampenier";"mjb",#N/A,FALSE,"Nieuwegein";"mjb",#N/A,FALSE,"Origin G";"mjb",#N/A,FALSE,"Origin R";"mjb",#N/A,FALSE,"Origin Utrecht";"mjb",#N/A,FALSE,"Overb A10";"mjb",#N/A,FALSE,"Parooldriehoek";#N/A,#N/A,FALSE,"Spijkenisse";"mjb",#N/A,FALSE,"Spui";"mjb",#N/A,FALSE,"Stads Arnh";"mjb",#N/A,FALSE,"Stadsh Groningen";"mjb",#N/A,FALSE,"Statenplein";"mjb",#N/A,FALSE,"SVB";"mjb",#N/A,FALSE,"Twin";"mjb",#N/A,FALSE,"UCP";"mjb",#N/A,FALSE,"van Heekpl";"mjb",#N/A,FALSE,"Woerden"}</definedName>
    <definedName name="wrn.NETQ32000mjb." hidden="1">{#N/A,#N/A,FALSE,"NETmjb";"mjb",#N/A,FALSE,"Amsterdamse weg";"mjb",#N/A,FALSE,"Arena Campus B";"mjb",#N/A,FALSE,"Arena Campus C-I";"mjb",#N/A,FALSE,"AXA";"mjb",#N/A,FALSE,"Bagijnhof";"mjb",#N/A,FALSE,"Cap Gemini";"mjb",#N/A,FALSE,"Cap II";"mjb",#N/A,FALSE,"Catharina";"mjb",#N/A,FALSE,"Compaq";"mjb",#N/A,FALSE,"De Boompjes";"mjb",#N/A,FALSE,"De Taats";"mjb",#N/A,FALSE,"Grotius 2";"mjb",#N/A,FALSE,"Gulden w";"mjb",#N/A,FALSE,"Heerlen";"mjb",#N/A,FALSE,"IBM Amsterdam";"mjb",#N/A,FALSE,"Inter Access";"mjb",#N/A,FALSE,"Kolfstr";"mjb",#N/A,FALSE,"Kon Jul Pl";"mjb",#N/A,FALSE,"Lampenier";"mjb",#N/A,FALSE,"Nieuwegein";"mjb",#N/A,FALSE,"Origin G";"mjb",#N/A,FALSE,"Origin R";"mjb",#N/A,FALSE,"Origin Utrecht";"mjb",#N/A,FALSE,"Overb A10";"mjb",#N/A,FALSE,"Parooldriehoek";#N/A,#N/A,FALSE,"Spijkenisse";"mjb",#N/A,FALSE,"Spui";"mjb",#N/A,FALSE,"Stads Arnh";"mjb",#N/A,FALSE,"Stadsh Groningen";"mjb",#N/A,FALSE,"Statenplein";"mjb",#N/A,FALSE,"SVB";"mjb",#N/A,FALSE,"Twin";"mjb",#N/A,FALSE,"UCP";"mjb",#N/A,FALSE,"van Heekpl";"mjb",#N/A,FALSE,"Woerden"}</definedName>
    <definedName name="wrn.NETQ32000pia." localSheetId="6" hidden="1">{#N/A,#N/A,FALSE,"NETpia";"pia",#N/A,FALSE,"Amsterdamse weg";"pia",#N/A,FALSE,"Arena Campus B";"pia",#N/A,FALSE,"Arena Campus C-I";"pia",#N/A,FALSE,"Bagijnhof";"pia",#N/A,FALSE,"Cap II";"pia",#N/A,FALSE,"Compaq";"pia",#N/A,FALSE,"De Boompjes";"pia",#N/A,FALSE,"De Taats";"pia",#N/A,FALSE,"Grotius 2";"pia",#N/A,FALSE,"Gulden w";"pia",#N/A,FALSE,"Heerlen";"pia",#N/A,FALSE,"Inter Access";"pia",#N/A,FALSE,"Kon Jul Pl";"pia",#N/A,FALSE,"Nieuwegein";"pia",#N/A,FALSE,"Origin Utrecht";"pia",#N/A,FALSE,"Overb A10";"pia",#N/A,FALSE,"Schalkwijk";"pia",#N/A,FALSE,"Spijkenisse";"pia",#N/A,FALSE,"Spui";"pia",#N/A,FALSE,"Stads Arnh";"pia",#N/A,FALSE,"Stadsh Groningen";"pia",#N/A,FALSE,"Twin";"pia",#N/A,FALSE,"UCP";"pia",#N/A,FALSE,"Woerden";"pia",#N/A,FALSE,"Nijmegen"}</definedName>
    <definedName name="wrn.NETQ32000pia." localSheetId="4" hidden="1">{#N/A,#N/A,FALSE,"NETpia";"pia",#N/A,FALSE,"Amsterdamse weg";"pia",#N/A,FALSE,"Arena Campus B";"pia",#N/A,FALSE,"Arena Campus C-I";"pia",#N/A,FALSE,"Bagijnhof";"pia",#N/A,FALSE,"Cap II";"pia",#N/A,FALSE,"Compaq";"pia",#N/A,FALSE,"De Boompjes";"pia",#N/A,FALSE,"De Taats";"pia",#N/A,FALSE,"Grotius 2";"pia",#N/A,FALSE,"Gulden w";"pia",#N/A,FALSE,"Heerlen";"pia",#N/A,FALSE,"Inter Access";"pia",#N/A,FALSE,"Kon Jul Pl";"pia",#N/A,FALSE,"Nieuwegein";"pia",#N/A,FALSE,"Origin Utrecht";"pia",#N/A,FALSE,"Overb A10";"pia",#N/A,FALSE,"Schalkwijk";"pia",#N/A,FALSE,"Spijkenisse";"pia",#N/A,FALSE,"Spui";"pia",#N/A,FALSE,"Stads Arnh";"pia",#N/A,FALSE,"Stadsh Groningen";"pia",#N/A,FALSE,"Twin";"pia",#N/A,FALSE,"UCP";"pia",#N/A,FALSE,"Woerden";"pia",#N/A,FALSE,"Nijmegen"}</definedName>
    <definedName name="wrn.NETQ32000pia." localSheetId="5" hidden="1">{#N/A,#N/A,FALSE,"NETpia";"pia",#N/A,FALSE,"Amsterdamse weg";"pia",#N/A,FALSE,"Arena Campus B";"pia",#N/A,FALSE,"Arena Campus C-I";"pia",#N/A,FALSE,"Bagijnhof";"pia",#N/A,FALSE,"Cap II";"pia",#N/A,FALSE,"Compaq";"pia",#N/A,FALSE,"De Boompjes";"pia",#N/A,FALSE,"De Taats";"pia",#N/A,FALSE,"Grotius 2";"pia",#N/A,FALSE,"Gulden w";"pia",#N/A,FALSE,"Heerlen";"pia",#N/A,FALSE,"Inter Access";"pia",#N/A,FALSE,"Kon Jul Pl";"pia",#N/A,FALSE,"Nieuwegein";"pia",#N/A,FALSE,"Origin Utrecht";"pia",#N/A,FALSE,"Overb A10";"pia",#N/A,FALSE,"Schalkwijk";"pia",#N/A,FALSE,"Spijkenisse";"pia",#N/A,FALSE,"Spui";"pia",#N/A,FALSE,"Stads Arnh";"pia",#N/A,FALSE,"Stadsh Groningen";"pia",#N/A,FALSE,"Twin";"pia",#N/A,FALSE,"UCP";"pia",#N/A,FALSE,"Woerden";"pia",#N/A,FALSE,"Nijmegen"}</definedName>
    <definedName name="wrn.NETQ32000pia." hidden="1">{#N/A,#N/A,FALSE,"NETpia";"pia",#N/A,FALSE,"Amsterdamse weg";"pia",#N/A,FALSE,"Arena Campus B";"pia",#N/A,FALSE,"Arena Campus C-I";"pia",#N/A,FALSE,"Bagijnhof";"pia",#N/A,FALSE,"Cap II";"pia",#N/A,FALSE,"Compaq";"pia",#N/A,FALSE,"De Boompjes";"pia",#N/A,FALSE,"De Taats";"pia",#N/A,FALSE,"Grotius 2";"pia",#N/A,FALSE,"Gulden w";"pia",#N/A,FALSE,"Heerlen";"pia",#N/A,FALSE,"Inter Access";"pia",#N/A,FALSE,"Kon Jul Pl";"pia",#N/A,FALSE,"Nieuwegein";"pia",#N/A,FALSE,"Origin Utrecht";"pia",#N/A,FALSE,"Overb A10";"pia",#N/A,FALSE,"Schalkwijk";"pia",#N/A,FALSE,"Spijkenisse";"pia",#N/A,FALSE,"Spui";"pia",#N/A,FALSE,"Stads Arnh";"pia",#N/A,FALSE,"Stadsh Groningen";"pia",#N/A,FALSE,"Twin";"pia",#N/A,FALSE,"UCP";"pia",#N/A,FALSE,"Woerden";"pia",#N/A,FALSE,"Nijmegen"}</definedName>
    <definedName name="wrn.new." localSheetId="6" hidden="1">{#N/A,#N/A,FALSE,"ProForma";#N/A,#N/A,FALSE,"Assumptions";#N/A,#N/A,FALSE,"Rent Roll"}</definedName>
    <definedName name="wrn.new." localSheetId="4" hidden="1">{#N/A,#N/A,FALSE,"ProForma";#N/A,#N/A,FALSE,"Assumptions";#N/A,#N/A,FALSE,"Rent Roll"}</definedName>
    <definedName name="wrn.new." localSheetId="5" hidden="1">{#N/A,#N/A,FALSE,"ProForma";#N/A,#N/A,FALSE,"Assumptions";#N/A,#N/A,FALSE,"Rent Roll"}</definedName>
    <definedName name="wrn.new." hidden="1">{#N/A,#N/A,FALSE,"ProForma";#N/A,#N/A,FALSE,"Assumptions";#N/A,#N/A,FALSE,"Rent Roll"}</definedName>
    <definedName name="wrn.new._.report." hidden="1">{#N/A,#N/A,FALSE,"PROJECT BUDET";#N/A,#N/A,FALSE,"page 8";#N/A,#N/A,FALSE,"page 9";"page 1",#N/A,FALSE,"page 11,12,13,14";"page 2",#N/A,FALSE,"page 11,12,13,14";"page 3",#N/A,FALSE,"page 11,12,13,14";"page 4",#N/A,FALSE,"page 11,12,13,14";#N/A,#N/A,FALSE,"page 10";#N/A,#N/A,FALSE,"PAGE 18 &amp; 19";"PAGE15",#N/A,FALSE,"page 15,16,17";"PAGE16",#N/A,FALSE,"page 15,16,17";"PAGE17",#N/A,FALSE,"page 15,16,17";"PAGE18",#N/A,FALSE,"page 15,16,17";#N/A,#N/A,FALSE,"page 20";#N/A,#N/A,FALSE,"page 21";#N/A,#N/A,FALSE,"page 22";#N/A,#N/A,FALSE,"page 23";#N/A,#N/A,FALSE,"page 24";#N/A,#N/A,FALSE,"page 25";#N/A,#N/A,FALSE,"page 26";#N/A,#N/A,FALSE,"page 27";#N/A,#N/A,FALSE,"page 28";#N/A,#N/A,FALSE,"page 29";#N/A,#N/A,FALSE,"page 30";#N/A,#N/A,FALSE,"page 31"}</definedName>
    <definedName name="wrn.Nico." hidden="1">{#N/A,#N/A,TRUE,"Cover";#N/A,#N/A,TRUE,"Transaction Summary";#N/A,#N/A,TRUE,"Earnings Impact";#N/A,#N/A,TRUE,"accretion dilution"}</definedName>
    <definedName name="wrn.Nico._2" hidden="1">{#N/A,#N/A,TRUE,"Cover";#N/A,#N/A,TRUE,"Transaction Summary";#N/A,#N/A,TRUE,"Earnings Impact";#N/A,#N/A,TRUE,"accretion dilution"}</definedName>
    <definedName name="wrn.Nico._3" hidden="1">{#N/A,#N/A,TRUE,"Cover";#N/A,#N/A,TRUE,"Transaction Summary";#N/A,#N/A,TRUE,"Earnings Impact";#N/A,#N/A,TRUE,"accretion dilution"}</definedName>
    <definedName name="wrn.Nico._4" hidden="1">{#N/A,#N/A,TRUE,"Cover";#N/A,#N/A,TRUE,"Transaction Summary";#N/A,#N/A,TRUE,"Earnings Impact";#N/A,#N/A,TRUE,"accretion dilution"}</definedName>
    <definedName name="wrn.Nico._5" hidden="1">{#N/A,#N/A,TRUE,"Cover";#N/A,#N/A,TRUE,"Transaction Summary";#N/A,#N/A,TRUE,"Earnings Impact";#N/A,#N/A,TRUE,"accretion dilution"}</definedName>
    <definedName name="wrn.One._.Pager._.plus._.Technicals." hidden="1">{#N/A,#N/A,FALSE,"One Pager";#N/A,#N/A,FALSE,"Technical"}</definedName>
    <definedName name="wrn.OperatingAssumtions." hidden="1">{#N/A,#N/A,FALSE,"OperatingAssumptions"}</definedName>
    <definedName name="wrn.Pan._.Europe." localSheetId="6" hidden="1">{#N/A,#N/A,FALSE,"Pan Europe Belgium";#N/A,#N/A,FALSE,"Pan Europe France";#N/A,#N/A,FALSE,"Pan Europe Germany";#N/A,#N/A,FALSE,"Pan Europe Italy";#N/A,#N/A,FALSE,"Pan Europe Sweden";#N/A,#N/A,FALSE,"Pan Europe UK"}</definedName>
    <definedName name="wrn.Pan._.Europe." localSheetId="4" hidden="1">{#N/A,#N/A,FALSE,"Pan Europe Belgium";#N/A,#N/A,FALSE,"Pan Europe France";#N/A,#N/A,FALSE,"Pan Europe Germany";#N/A,#N/A,FALSE,"Pan Europe Italy";#N/A,#N/A,FALSE,"Pan Europe Sweden";#N/A,#N/A,FALSE,"Pan Europe UK"}</definedName>
    <definedName name="wrn.Pan._.Europe." localSheetId="5" hidden="1">{#N/A,#N/A,FALSE,"Pan Europe Belgium";#N/A,#N/A,FALSE,"Pan Europe France";#N/A,#N/A,FALSE,"Pan Europe Germany";#N/A,#N/A,FALSE,"Pan Europe Italy";#N/A,#N/A,FALSE,"Pan Europe Sweden";#N/A,#N/A,FALSE,"Pan Europe UK"}</definedName>
    <definedName name="wrn.Pan._.Europe." hidden="1">{#N/A,#N/A,FALSE,"Pan Europe Belgium";#N/A,#N/A,FALSE,"Pan Europe France";#N/A,#N/A,FALSE,"Pan Europe Germany";#N/A,#N/A,FALSE,"Pan Europe Italy";#N/A,#N/A,FALSE,"Pan Europe Sweden";#N/A,#N/A,FALSE,"Pan Europe UK"}</definedName>
    <definedName name="wrn.Pan._Europe1." localSheetId="6" hidden="1">{#N/A,#N/A,FALSE,"Pan Europe Belgium";#N/A,#N/A,FALSE,"Pan Europe France";#N/A,#N/A,FALSE,"Pan Europe Germany";#N/A,#N/A,FALSE,"Pan Europe Italy";#N/A,#N/A,FALSE,"Pan Europe Sweden";#N/A,#N/A,FALSE,"Pan Europe UK"}</definedName>
    <definedName name="wrn.Pan._Europe1." localSheetId="4" hidden="1">{#N/A,#N/A,FALSE,"Pan Europe Belgium";#N/A,#N/A,FALSE,"Pan Europe France";#N/A,#N/A,FALSE,"Pan Europe Germany";#N/A,#N/A,FALSE,"Pan Europe Italy";#N/A,#N/A,FALSE,"Pan Europe Sweden";#N/A,#N/A,FALSE,"Pan Europe UK"}</definedName>
    <definedName name="wrn.Pan._Europe1." localSheetId="5" hidden="1">{#N/A,#N/A,FALSE,"Pan Europe Belgium";#N/A,#N/A,FALSE,"Pan Europe France";#N/A,#N/A,FALSE,"Pan Europe Germany";#N/A,#N/A,FALSE,"Pan Europe Italy";#N/A,#N/A,FALSE,"Pan Europe Sweden";#N/A,#N/A,FALSE,"Pan Europe UK"}</definedName>
    <definedName name="wrn.Pan._Europe1." hidden="1">{#N/A,#N/A,FALSE,"Pan Europe Belgium";#N/A,#N/A,FALSE,"Pan Europe France";#N/A,#N/A,FALSE,"Pan Europe Germany";#N/A,#N/A,FALSE,"Pan Europe Italy";#N/A,#N/A,FALSE,"Pan Europe Sweden";#N/A,#N/A,FALSE,"Pan Europe UK"}</definedName>
    <definedName name="wrn.Partial." hidden="1">{#N/A,#N/A,FALSE,"1Summary";#N/A,#N/A,FALSE,"Assumptions";#N/A,#N/A,FALSE,"Rent Roll Summary";#N/A,#N/A,FALSE,"Effective Rental Income Detail";#N/A,#N/A,FALSE,"Cash Flow Projections";#N/A,#N/A,FALSE,"Operating Statement";#N/A,#N/A,FALSE,"Pricing Matrix"}</definedName>
    <definedName name="wrn.Partial_Template." hidden="1">{#N/A,#N/A,FALSE,"1Summary";#N/A,#N/A,FALSE,"2Assumptions";#N/A,#N/A,FALSE,"3Cash Flow";#N/A,#N/A,FALSE,"6Residual";#N/A,#N/A,FALSE,"AExpiration Schedule"}</definedName>
    <definedName name="wrn.PBC._.Drukowane." localSheetId="6" hidden="1">{#N/A,#N/A,TRUE,"F-1";#N/A,#N/A,TRUE,"F-2"}</definedName>
    <definedName name="wrn.PBC._.Drukowane." localSheetId="4" hidden="1">{#N/A,#N/A,TRUE,"F-1";#N/A,#N/A,TRUE,"F-2"}</definedName>
    <definedName name="wrn.PBC._.Drukowane." localSheetId="5" hidden="1">{#N/A,#N/A,TRUE,"F-1";#N/A,#N/A,TRUE,"F-2"}</definedName>
    <definedName name="wrn.PBC._.Drukowane." hidden="1">{#N/A,#N/A,TRUE,"F-1";#N/A,#N/A,TRUE,"F-2"}</definedName>
    <definedName name="wrn.PBC._.Drukowane._1" localSheetId="6" hidden="1">{#N/A,#N/A,TRUE,"F-1";#N/A,#N/A,TRUE,"F-2"}</definedName>
    <definedName name="wrn.PBC._.Drukowane._1" localSheetId="4" hidden="1">{#N/A,#N/A,TRUE,"F-1";#N/A,#N/A,TRUE,"F-2"}</definedName>
    <definedName name="wrn.PBC._.Drukowane._1" localSheetId="5" hidden="1">{#N/A,#N/A,TRUE,"F-1";#N/A,#N/A,TRUE,"F-2"}</definedName>
    <definedName name="wrn.PBC._.Drukowane._1" hidden="1">{#N/A,#N/A,TRUE,"F-1";#N/A,#N/A,TRUE,"F-2"}</definedName>
    <definedName name="wrn.PBC._.Drukowane._1_1" localSheetId="6" hidden="1">{#N/A,#N/A,TRUE,"F-1";#N/A,#N/A,TRUE,"F-2"}</definedName>
    <definedName name="wrn.PBC._.Drukowane._1_1" localSheetId="4" hidden="1">{#N/A,#N/A,TRUE,"F-1";#N/A,#N/A,TRUE,"F-2"}</definedName>
    <definedName name="wrn.PBC._.Drukowane._1_1" localSheetId="5" hidden="1">{#N/A,#N/A,TRUE,"F-1";#N/A,#N/A,TRUE,"F-2"}</definedName>
    <definedName name="wrn.PBC._.Drukowane._1_1" hidden="1">{#N/A,#N/A,TRUE,"F-1";#N/A,#N/A,TRUE,"F-2"}</definedName>
    <definedName name="wrn.PBC._.Drukowane._2" localSheetId="6" hidden="1">{#N/A,#N/A,TRUE,"F-1";#N/A,#N/A,TRUE,"F-2"}</definedName>
    <definedName name="wrn.PBC._.Drukowane._2" localSheetId="4" hidden="1">{#N/A,#N/A,TRUE,"F-1";#N/A,#N/A,TRUE,"F-2"}</definedName>
    <definedName name="wrn.PBC._.Drukowane._2" localSheetId="5" hidden="1">{#N/A,#N/A,TRUE,"F-1";#N/A,#N/A,TRUE,"F-2"}</definedName>
    <definedName name="wrn.PBC._.Drukowane._2" hidden="1">{#N/A,#N/A,TRUE,"F-1";#N/A,#N/A,TRUE,"F-2"}</definedName>
    <definedName name="wrn.pdf." hidden="1">{#N/A,#N/A,FALSE,"d111a-bdie-d"}</definedName>
    <definedName name="wrn.PIA._.Neth." localSheetId="6" hidden="1">{#N/A,#N/A,FALSE,"UC";#N/A,#N/A,FALSE,"PIA";#N/A,#N/A,FALSE,"voorbl";"PIA amsterdamseweg",#N/A,FALSE,"Amsterdamseweg";"PIA arenacampus A",#N/A,FALSE,"Arena Campus A";"PIA arenacampus B",#N/A,FALSE,"Arena Campus B";"PIA arenacampus C-I",#N/A,FALSE,"Arena Campus C-I";"PIA bagijnhof",#N/A,FALSE,"Bagijnhof";"PIA cap II",#N/A,FALSE,"Cap Gemini II";"PIa de boompjes monument",#N/A,FALSE,"De Boompjes - Monument";"PIA catharinaplein",#N/A,FALSE,"Catharinaplein";"PIa de taats",#N/A,FALSE,"De Taats";"PIA de vrijheid",#N/A,FALSE,"De vrijheid";"PIA entre deux",#N/A,FALSE,"Entre Deux";"PIA grasbroek",#N/A,FALSE,"Grasbroek";"PIA grotiustoren",#N/A,FALSE,"Grotiustoren";"PIA hardenberg",#N/A,FALSE,"Hardenberg";"PIA heerlen",#N/A,FALSE,"Heerlen";"PIA hoog hage",#N/A,FALSE,"Hoog Hage";"PIA Julianaplein",#N/A,FALSE,"Kon Julianaplein";"PIA maanplein 11",#N/A,FALSE,"Maanplein 11";"PIA pwc",#N/A,FALSE,"PwC";"PIA nesselande",#N/A,FALSE,"Nesselande";"PIA nieuwegein",#N/A,FALSE,"Nieuwegein";"PIA nike II",#N/A,FALSE,"Nike II";"PIA parooldriehoek",#N/A,FALSE,"Parooldriehoek";"PIA schalkwijk",#N/A,FALSE,"Schalkwijk";"PIA spuimarkt BAm",#N/A,FALSE,"Spuimarkt BAM";"PIA spijkenisse",#N/A,FALSE,"Spijkenisse";"PIA spuimarkt ing",#N/A,FALSE,"Spuimarkt ING";"PIA spuimarkt multi",#N/A,FALSE,"Spuimarkt Multi";"PIa ucp",#N/A,FALSE,"UCP";"PIA vleuterweide",#N/A,FALSE,"Vleuterweide";"PIA waterfront",#N/A,FALSE,"Waterfront";"PIA woerden",#N/A,FALSE,"Woerden";"PIA westland",#N/A,FALSE,"Tradeparc Westland";"PIA marten meesweg renovatie",#N/A,FALSE,"Marten Mees renovation";"PIA marten meesweg new development",#N/A,FALSE,"Marten Mees - new development";"PIA de boompjes parking",#N/A,FALSE,"De Boompjes - Park.gar.";"PIA de boompjes wonen",#N/A,FALSE,"De Boompjes - Woontoren";"PIA de boompjes kantoren",#N/A,FALSE,"De Boompjes - Kant.toren"}</definedName>
    <definedName name="wrn.PIA._.Neth." localSheetId="4" hidden="1">{#N/A,#N/A,FALSE,"UC";#N/A,#N/A,FALSE,"PIA";#N/A,#N/A,FALSE,"voorbl";"PIA amsterdamseweg",#N/A,FALSE,"Amsterdamseweg";"PIA arenacampus A",#N/A,FALSE,"Arena Campus A";"PIA arenacampus B",#N/A,FALSE,"Arena Campus B";"PIA arenacampus C-I",#N/A,FALSE,"Arena Campus C-I";"PIA bagijnhof",#N/A,FALSE,"Bagijnhof";"PIA cap II",#N/A,FALSE,"Cap Gemini II";"PIa de boompjes monument",#N/A,FALSE,"De Boompjes - Monument";"PIA catharinaplein",#N/A,FALSE,"Catharinaplein";"PIa de taats",#N/A,FALSE,"De Taats";"PIA de vrijheid",#N/A,FALSE,"De vrijheid";"PIA entre deux",#N/A,FALSE,"Entre Deux";"PIA grasbroek",#N/A,FALSE,"Grasbroek";"PIA grotiustoren",#N/A,FALSE,"Grotiustoren";"PIA hardenberg",#N/A,FALSE,"Hardenberg";"PIA heerlen",#N/A,FALSE,"Heerlen";"PIA hoog hage",#N/A,FALSE,"Hoog Hage";"PIA Julianaplein",#N/A,FALSE,"Kon Julianaplein";"PIA maanplein 11",#N/A,FALSE,"Maanplein 11";"PIA pwc",#N/A,FALSE,"PwC";"PIA nesselande",#N/A,FALSE,"Nesselande";"PIA nieuwegein",#N/A,FALSE,"Nieuwegein";"PIA nike II",#N/A,FALSE,"Nike II";"PIA parooldriehoek",#N/A,FALSE,"Parooldriehoek";"PIA schalkwijk",#N/A,FALSE,"Schalkwijk";"PIA spuimarkt BAm",#N/A,FALSE,"Spuimarkt BAM";"PIA spijkenisse",#N/A,FALSE,"Spijkenisse";"PIA spuimarkt ing",#N/A,FALSE,"Spuimarkt ING";"PIA spuimarkt multi",#N/A,FALSE,"Spuimarkt Multi";"PIa ucp",#N/A,FALSE,"UCP";"PIA vleuterweide",#N/A,FALSE,"Vleuterweide";"PIA waterfront",#N/A,FALSE,"Waterfront";"PIA woerden",#N/A,FALSE,"Woerden";"PIA westland",#N/A,FALSE,"Tradeparc Westland";"PIA marten meesweg renovatie",#N/A,FALSE,"Marten Mees renovation";"PIA marten meesweg new development",#N/A,FALSE,"Marten Mees - new development";"PIA de boompjes parking",#N/A,FALSE,"De Boompjes - Park.gar.";"PIA de boompjes wonen",#N/A,FALSE,"De Boompjes - Woontoren";"PIA de boompjes kantoren",#N/A,FALSE,"De Boompjes - Kant.toren"}</definedName>
    <definedName name="wrn.PIA._.Neth." localSheetId="5" hidden="1">{#N/A,#N/A,FALSE,"UC";#N/A,#N/A,FALSE,"PIA";#N/A,#N/A,FALSE,"voorbl";"PIA amsterdamseweg",#N/A,FALSE,"Amsterdamseweg";"PIA arenacampus A",#N/A,FALSE,"Arena Campus A";"PIA arenacampus B",#N/A,FALSE,"Arena Campus B";"PIA arenacampus C-I",#N/A,FALSE,"Arena Campus C-I";"PIA bagijnhof",#N/A,FALSE,"Bagijnhof";"PIA cap II",#N/A,FALSE,"Cap Gemini II";"PIa de boompjes monument",#N/A,FALSE,"De Boompjes - Monument";"PIA catharinaplein",#N/A,FALSE,"Catharinaplein";"PIa de taats",#N/A,FALSE,"De Taats";"PIA de vrijheid",#N/A,FALSE,"De vrijheid";"PIA entre deux",#N/A,FALSE,"Entre Deux";"PIA grasbroek",#N/A,FALSE,"Grasbroek";"PIA grotiustoren",#N/A,FALSE,"Grotiustoren";"PIA hardenberg",#N/A,FALSE,"Hardenberg";"PIA heerlen",#N/A,FALSE,"Heerlen";"PIA hoog hage",#N/A,FALSE,"Hoog Hage";"PIA Julianaplein",#N/A,FALSE,"Kon Julianaplein";"PIA maanplein 11",#N/A,FALSE,"Maanplein 11";"PIA pwc",#N/A,FALSE,"PwC";"PIA nesselande",#N/A,FALSE,"Nesselande";"PIA nieuwegein",#N/A,FALSE,"Nieuwegein";"PIA nike II",#N/A,FALSE,"Nike II";"PIA parooldriehoek",#N/A,FALSE,"Parooldriehoek";"PIA schalkwijk",#N/A,FALSE,"Schalkwijk";"PIA spuimarkt BAm",#N/A,FALSE,"Spuimarkt BAM";"PIA spijkenisse",#N/A,FALSE,"Spijkenisse";"PIA spuimarkt ing",#N/A,FALSE,"Spuimarkt ING";"PIA spuimarkt multi",#N/A,FALSE,"Spuimarkt Multi";"PIa ucp",#N/A,FALSE,"UCP";"PIA vleuterweide",#N/A,FALSE,"Vleuterweide";"PIA waterfront",#N/A,FALSE,"Waterfront";"PIA woerden",#N/A,FALSE,"Woerden";"PIA westland",#N/A,FALSE,"Tradeparc Westland";"PIA marten meesweg renovatie",#N/A,FALSE,"Marten Mees renovation";"PIA marten meesweg new development",#N/A,FALSE,"Marten Mees - new development";"PIA de boompjes parking",#N/A,FALSE,"De Boompjes - Park.gar.";"PIA de boompjes wonen",#N/A,FALSE,"De Boompjes - Woontoren";"PIA de boompjes kantoren",#N/A,FALSE,"De Boompjes - Kant.toren"}</definedName>
    <definedName name="wrn.PIA._.Neth." hidden="1">{#N/A,#N/A,FALSE,"UC";#N/A,#N/A,FALSE,"PIA";#N/A,#N/A,FALSE,"voorbl";"PIA amsterdamseweg",#N/A,FALSE,"Amsterdamseweg";"PIA arenacampus A",#N/A,FALSE,"Arena Campus A";"PIA arenacampus B",#N/A,FALSE,"Arena Campus B";"PIA arenacampus C-I",#N/A,FALSE,"Arena Campus C-I";"PIA bagijnhof",#N/A,FALSE,"Bagijnhof";"PIA cap II",#N/A,FALSE,"Cap Gemini II";"PIa de boompjes monument",#N/A,FALSE,"De Boompjes - Monument";"PIA catharinaplein",#N/A,FALSE,"Catharinaplein";"PIa de taats",#N/A,FALSE,"De Taats";"PIA de vrijheid",#N/A,FALSE,"De vrijheid";"PIA entre deux",#N/A,FALSE,"Entre Deux";"PIA grasbroek",#N/A,FALSE,"Grasbroek";"PIA grotiustoren",#N/A,FALSE,"Grotiustoren";"PIA hardenberg",#N/A,FALSE,"Hardenberg";"PIA heerlen",#N/A,FALSE,"Heerlen";"PIA hoog hage",#N/A,FALSE,"Hoog Hage";"PIA Julianaplein",#N/A,FALSE,"Kon Julianaplein";"PIA maanplein 11",#N/A,FALSE,"Maanplein 11";"PIA pwc",#N/A,FALSE,"PwC";"PIA nesselande",#N/A,FALSE,"Nesselande";"PIA nieuwegein",#N/A,FALSE,"Nieuwegein";"PIA nike II",#N/A,FALSE,"Nike II";"PIA parooldriehoek",#N/A,FALSE,"Parooldriehoek";"PIA schalkwijk",#N/A,FALSE,"Schalkwijk";"PIA spuimarkt BAm",#N/A,FALSE,"Spuimarkt BAM";"PIA spijkenisse",#N/A,FALSE,"Spijkenisse";"PIA spuimarkt ing",#N/A,FALSE,"Spuimarkt ING";"PIA spuimarkt multi",#N/A,FALSE,"Spuimarkt Multi";"PIa ucp",#N/A,FALSE,"UCP";"PIA vleuterweide",#N/A,FALSE,"Vleuterweide";"PIA waterfront",#N/A,FALSE,"Waterfront";"PIA woerden",#N/A,FALSE,"Woerden";"PIA westland",#N/A,FALSE,"Tradeparc Westland";"PIA marten meesweg renovatie",#N/A,FALSE,"Marten Mees renovation";"PIA marten meesweg new development",#N/A,FALSE,"Marten Mees - new development";"PIA de boompjes parking",#N/A,FALSE,"De Boompjes - Park.gar.";"PIA de boompjes wonen",#N/A,FALSE,"De Boompjes - Woontoren";"PIA de boompjes kantoren",#N/A,FALSE,"De Boompjes - Kant.toren"}</definedName>
    <definedName name="wrn.PIAtot." localSheetId="6" hidden="1">{#N/A,#N/A,FALSE,"SUMpia"}</definedName>
    <definedName name="wrn.PIAtot." localSheetId="4" hidden="1">{#N/A,#N/A,FALSE,"SUMpia"}</definedName>
    <definedName name="wrn.PIAtot." localSheetId="5" hidden="1">{#N/A,#N/A,FALSE,"SUMpia"}</definedName>
    <definedName name="wrn.PIAtot." hidden="1">{#N/A,#N/A,FALSE,"SUMpia"}</definedName>
    <definedName name="wrn.Planning." localSheetId="6" hidden="1">{#N/A,#N/A,FALSE,"Default Data";#N/A,#N/A,FALSE,"25% case";#N/A,#N/A,FALSE,"99 Tax Model";#N/A,#N/A,FALSE,"ROY CALCS";#N/A,#N/A,FALSE,"Acquisition Royalty";#N/A,#N/A,FALSE,"Cisco FSC"}</definedName>
    <definedName name="wrn.Planning." localSheetId="4" hidden="1">{#N/A,#N/A,FALSE,"Default Data";#N/A,#N/A,FALSE,"25% case";#N/A,#N/A,FALSE,"99 Tax Model";#N/A,#N/A,FALSE,"ROY CALCS";#N/A,#N/A,FALSE,"Acquisition Royalty";#N/A,#N/A,FALSE,"Cisco FSC"}</definedName>
    <definedName name="wrn.Planning." localSheetId="5" hidden="1">{#N/A,#N/A,FALSE,"Default Data";#N/A,#N/A,FALSE,"25% case";#N/A,#N/A,FALSE,"99 Tax Model";#N/A,#N/A,FALSE,"ROY CALCS";#N/A,#N/A,FALSE,"Acquisition Royalty";#N/A,#N/A,FALSE,"Cisco FSC"}</definedName>
    <definedName name="wrn.Planning." hidden="1">{#N/A,#N/A,FALSE,"Default Data";#N/A,#N/A,FALSE,"25% case";#N/A,#N/A,FALSE,"99 Tax Model";#N/A,#N/A,FALSE,"ROY CALCS";#N/A,#N/A,FALSE,"Acquisition Royalty";#N/A,#N/A,FALSE,"Cisco FSC"}</definedName>
    <definedName name="wrn.Planning._.PL." localSheetId="6" hidden="1">{#N/A,#N/A,FALSE,"EOC";#N/A,#N/A,FALSE,"Distributor";#N/A,#N/A,FALSE,"Manufacturing";#N/A,#N/A,FALSE,"Service"}</definedName>
    <definedName name="wrn.Planning._.PL." localSheetId="4" hidden="1">{#N/A,#N/A,FALSE,"EOC";#N/A,#N/A,FALSE,"Distributor";#N/A,#N/A,FALSE,"Manufacturing";#N/A,#N/A,FALSE,"Service"}</definedName>
    <definedName name="wrn.Planning._.PL." localSheetId="5" hidden="1">{#N/A,#N/A,FALSE,"EOC";#N/A,#N/A,FALSE,"Distributor";#N/A,#N/A,FALSE,"Manufacturing";#N/A,#N/A,FALSE,"Service"}</definedName>
    <definedName name="wrn.Planning._.PL." hidden="1">{#N/A,#N/A,FALSE,"EOC";#N/A,#N/A,FALSE,"Distributor";#N/A,#N/A,FALSE,"Manufacturing";#N/A,#N/A,FALSE,"Service"}</definedName>
    <definedName name="wrn.Portfolio." hidden="1">{#N/A,#N/A,FALSE,"Portfolio Summary";#N/A,#N/A,FALSE,"Portfolio Operating Stmt";#N/A,#N/A,FALSE,"Portfolio Cash Flow"}</definedName>
    <definedName name="wrn.PORTQ32000mjb." localSheetId="6" hidden="1">{#N/A,#N/A,FALSE,"PORmjb";"mjb",#N/A,FALSE,"Almada";"mjb",#N/A,FALSE,"Arq II";"mjb",#N/A,FALSE,"Arq III";"mjb",#N/A,FALSE,"Cascais";"mjb",#N/A,FALSE,"Coimbra";"mjb",#N/A,FALSE,"Coimbra Mondarel";"mjb",#N/A,FALSE,"Forum Algarve";"mjb",#N/A,FALSE,"Funchal";"mjb",#N/A,FALSE,"Interface";"mjb",#N/A,FALSE,"Leiria";"mjb",#N/A,FALSE,"Quinta";"mjb",#N/A,FALSE,"Setubal";"mjb",#N/A,FALSE,"Sintra";"mjb",#N/A,FALSE,"Sporting";"mjb",#N/A,FALSE,"Viseu"}</definedName>
    <definedName name="wrn.PORTQ32000mjb." localSheetId="4" hidden="1">{#N/A,#N/A,FALSE,"PORmjb";"mjb",#N/A,FALSE,"Almada";"mjb",#N/A,FALSE,"Arq II";"mjb",#N/A,FALSE,"Arq III";"mjb",#N/A,FALSE,"Cascais";"mjb",#N/A,FALSE,"Coimbra";"mjb",#N/A,FALSE,"Coimbra Mondarel";"mjb",#N/A,FALSE,"Forum Algarve";"mjb",#N/A,FALSE,"Funchal";"mjb",#N/A,FALSE,"Interface";"mjb",#N/A,FALSE,"Leiria";"mjb",#N/A,FALSE,"Quinta";"mjb",#N/A,FALSE,"Setubal";"mjb",#N/A,FALSE,"Sintra";"mjb",#N/A,FALSE,"Sporting";"mjb",#N/A,FALSE,"Viseu"}</definedName>
    <definedName name="wrn.PORTQ32000mjb." localSheetId="5" hidden="1">{#N/A,#N/A,FALSE,"PORmjb";"mjb",#N/A,FALSE,"Almada";"mjb",#N/A,FALSE,"Arq II";"mjb",#N/A,FALSE,"Arq III";"mjb",#N/A,FALSE,"Cascais";"mjb",#N/A,FALSE,"Coimbra";"mjb",#N/A,FALSE,"Coimbra Mondarel";"mjb",#N/A,FALSE,"Forum Algarve";"mjb",#N/A,FALSE,"Funchal";"mjb",#N/A,FALSE,"Interface";"mjb",#N/A,FALSE,"Leiria";"mjb",#N/A,FALSE,"Quinta";"mjb",#N/A,FALSE,"Setubal";"mjb",#N/A,FALSE,"Sintra";"mjb",#N/A,FALSE,"Sporting";"mjb",#N/A,FALSE,"Viseu"}</definedName>
    <definedName name="wrn.PORTQ32000mjb." hidden="1">{#N/A,#N/A,FALSE,"PORmjb";"mjb",#N/A,FALSE,"Almada";"mjb",#N/A,FALSE,"Arq II";"mjb",#N/A,FALSE,"Arq III";"mjb",#N/A,FALSE,"Cascais";"mjb",#N/A,FALSE,"Coimbra";"mjb",#N/A,FALSE,"Coimbra Mondarel";"mjb",#N/A,FALSE,"Forum Algarve";"mjb",#N/A,FALSE,"Funchal";"mjb",#N/A,FALSE,"Interface";"mjb",#N/A,FALSE,"Leiria";"mjb",#N/A,FALSE,"Quinta";"mjb",#N/A,FALSE,"Setubal";"mjb",#N/A,FALSE,"Sintra";"mjb",#N/A,FALSE,"Sporting";"mjb",#N/A,FALSE,"Viseu"}</definedName>
    <definedName name="wrn.PORTQ32000pia." localSheetId="6" hidden="1">{#N/A,#N/A,FALSE,"PORpia";"pia",#N/A,FALSE,"Arq II";"pia",#N/A,FALSE,"Cascais";"pia",#N/A,FALSE,"Coimbra";"pia",#N/A,FALSE,"Funchal";"pia",#N/A,FALSE,"Interface";"pia",#N/A,FALSE,"Leiria";"pia",#N/A,FALSE,"Sporting";"pia",#N/A,FALSE,"Sintra";"pia",#N/A,FALSE,"Setubal";"pia",#N/A,FALSE,"Viseu"}</definedName>
    <definedName name="wrn.PORTQ32000pia." localSheetId="4" hidden="1">{#N/A,#N/A,FALSE,"PORpia";"pia",#N/A,FALSE,"Arq II";"pia",#N/A,FALSE,"Cascais";"pia",#N/A,FALSE,"Coimbra";"pia",#N/A,FALSE,"Funchal";"pia",#N/A,FALSE,"Interface";"pia",#N/A,FALSE,"Leiria";"pia",#N/A,FALSE,"Sporting";"pia",#N/A,FALSE,"Sintra";"pia",#N/A,FALSE,"Setubal";"pia",#N/A,FALSE,"Viseu"}</definedName>
    <definedName name="wrn.PORTQ32000pia." localSheetId="5" hidden="1">{#N/A,#N/A,FALSE,"PORpia";"pia",#N/A,FALSE,"Arq II";"pia",#N/A,FALSE,"Cascais";"pia",#N/A,FALSE,"Coimbra";"pia",#N/A,FALSE,"Funchal";"pia",#N/A,FALSE,"Interface";"pia",#N/A,FALSE,"Leiria";"pia",#N/A,FALSE,"Sporting";"pia",#N/A,FALSE,"Sintra";"pia",#N/A,FALSE,"Setubal";"pia",#N/A,FALSE,"Viseu"}</definedName>
    <definedName name="wrn.PORTQ32000pia." hidden="1">{#N/A,#N/A,FALSE,"PORpia";"pia",#N/A,FALSE,"Arq II";"pia",#N/A,FALSE,"Cascais";"pia",#N/A,FALSE,"Coimbra";"pia",#N/A,FALSE,"Funchal";"pia",#N/A,FALSE,"Interface";"pia",#N/A,FALSE,"Leiria";"pia",#N/A,FALSE,"Sporting";"pia",#N/A,FALSE,"Sintra";"pia",#N/A,FALSE,"Setubal";"pia",#N/A,FALSE,"Viseu"}</definedName>
    <definedName name="wrn.pr3sty." hidden="1">{#N/A,#N/A,FALSE,"intag";#N/A,#N/A,FALSE,"budg";#N/A,#N/A,FALSE,"samtl"}</definedName>
    <definedName name="wrn.pr3sty.neu" hidden="1">{#N/A,#N/A,FALSE,"intag";#N/A,#N/A,FALSE,"budg";#N/A,#N/A,FALSE,"samtl"}</definedName>
    <definedName name="wrn.Presentation." hidden="1">{#N/A,#N/A,TRUE,"Summary";"AnnualRentRoll",#N/A,TRUE,"RentRoll";#N/A,#N/A,TRUE,"ExitStratigy";#N/A,#N/A,TRUE,"OperatingAssumptions"}</definedName>
    <definedName name="wrn.prices." hidden="1">{#N/A,#N/A,TRUE,"BANAMEX";#N/A,#N/A,TRUE,"CGT";#N/A,#N/A,TRUE,"ALFA";#N/A,#N/A,TRUE,"ICA (2)"}</definedName>
    <definedName name="wrn.Principal." localSheetId="6" hidden="1">{#N/A,#N/A,FALSE,"Principal";#N/A,#N/A,FALSE,"Principal2"}</definedName>
    <definedName name="wrn.Principal." localSheetId="4" hidden="1">{#N/A,#N/A,FALSE,"Principal";#N/A,#N/A,FALSE,"Principal2"}</definedName>
    <definedName name="wrn.Principal." localSheetId="5" hidden="1">{#N/A,#N/A,FALSE,"Principal";#N/A,#N/A,FALSE,"Principal2"}</definedName>
    <definedName name="wrn.Principal." hidden="1">{#N/A,#N/A,FALSE,"Principal";#N/A,#N/A,FALSE,"Principal2"}</definedName>
    <definedName name="wrn.Print." localSheetId="6" hidden="1">{"vi1",#N/A,FALSE,"Financial Statements";"vi2",#N/A,FALSE,"Financial Statements";#N/A,#N/A,FALSE,"DCF"}</definedName>
    <definedName name="wrn.Print." localSheetId="4" hidden="1">{"vi1",#N/A,FALSE,"Financial Statements";"vi2",#N/A,FALSE,"Financial Statements";#N/A,#N/A,FALSE,"DCF"}</definedName>
    <definedName name="wrn.Print." localSheetId="5" hidden="1">{"vi1",#N/A,FALSE,"Financial Statements";"vi2",#N/A,FALSE,"Financial Statements";#N/A,#N/A,FALSE,"DCF"}</definedName>
    <definedName name="wrn.Print." hidden="1">{"vi1",#N/A,FALSE,"Financial Statements";"vi2",#N/A,FALSE,"Financial Statements";#N/A,#N/A,FALSE,"DCF"}</definedName>
    <definedName name="wrn.print_all." localSheetId="6" hidden="1">{#N/A,#N/A,FALSE,"property";#N/A,#N/A,FALSE,"tenants";#N/A,#N/A,FALSE,"capital";#N/A,#N/A,FALSE,"summary"}</definedName>
    <definedName name="wrn.print_all." localSheetId="4" hidden="1">{#N/A,#N/A,FALSE,"property";#N/A,#N/A,FALSE,"tenants";#N/A,#N/A,FALSE,"capital";#N/A,#N/A,FALSE,"summary"}</definedName>
    <definedName name="wrn.print_all." localSheetId="5" hidden="1">{#N/A,#N/A,FALSE,"property";#N/A,#N/A,FALSE,"tenants";#N/A,#N/A,FALSE,"capital";#N/A,#N/A,FALSE,"summary"}</definedName>
    <definedName name="wrn.print_all." hidden="1">{#N/A,#N/A,FALSE,"property";#N/A,#N/A,FALSE,"tenants";#N/A,#N/A,FALSE,"capital";#N/A,#N/A,FALSE,"summary"}</definedName>
    <definedName name="wrn.print_all._1" hidden="1">{#N/A,#N/A,FALSE,"property";#N/A,#N/A,FALSE,"tenants";#N/A,#N/A,FALSE,"capital";#N/A,#N/A,FALSE,"summary"}</definedName>
    <definedName name="wrn.print_all._1_1" hidden="1">{#N/A,#N/A,FALSE,"property";#N/A,#N/A,FALSE,"tenants";#N/A,#N/A,FALSE,"capital";#N/A,#N/A,FALSE,"summary"}</definedName>
    <definedName name="wrn.print_all._2" hidden="1">{#N/A,#N/A,FALSE,"property";#N/A,#N/A,FALSE,"tenants";#N/A,#N/A,FALSE,"capital";#N/A,#N/A,FALSE,"summary"}</definedName>
    <definedName name="wrn.print_all._3" hidden="1">{#N/A,#N/A,FALSE,"property";#N/A,#N/A,FALSE,"tenants";#N/A,#N/A,FALSE,"capital";#N/A,#N/A,FALSE,"summary"}</definedName>
    <definedName name="wrn.print_all._4" hidden="1">{#N/A,#N/A,FALSE,"property";#N/A,#N/A,FALSE,"tenants";#N/A,#N/A,FALSE,"capital";#N/A,#N/A,FALSE,"summary"}</definedName>
    <definedName name="wrn.print_all._5" hidden="1">{#N/A,#N/A,FALSE,"property";#N/A,#N/A,FALSE,"tenants";#N/A,#N/A,FALSE,"capital";#N/A,#N/A,FALSE,"summary"}</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1._2" hidden="1">{"Title",#N/A,FALSE,"Title";"Info",#N/A,FALSE,"Title";"Contents",#N/A,FALSE,"Title";"Sec.1",#N/A,FALSE,"Title";"Output1",#N/A,FALSE,"Output";"Sec.2",#N/A,FALSE,"Title";"Graph1",#N/A,FALSE,"Output";"Graph2",#N/A,FALSE,"Output";"Sec.3",#N/A,FALSE,"Title";"Gap1",#N/A,FALSE,"Output";"Sec.4",#N/A,FALSE,"Title";"Model_all",#N/A,FALSE,"Autostrade S.p.A."}</definedName>
    <definedName name="wrn.Print1._3" hidden="1">{"Title",#N/A,FALSE,"Title";"Info",#N/A,FALSE,"Title";"Contents",#N/A,FALSE,"Title";"Sec.1",#N/A,FALSE,"Title";"Output1",#N/A,FALSE,"Output";"Sec.2",#N/A,FALSE,"Title";"Graph1",#N/A,FALSE,"Output";"Graph2",#N/A,FALSE,"Output";"Sec.3",#N/A,FALSE,"Title";"Gap1",#N/A,FALSE,"Output";"Sec.4",#N/A,FALSE,"Title";"Model_all",#N/A,FALSE,"Autostrade S.p.A."}</definedName>
    <definedName name="wrn.Print1._4" hidden="1">{"Title",#N/A,FALSE,"Title";"Info",#N/A,FALSE,"Title";"Contents",#N/A,FALSE,"Title";"Sec.1",#N/A,FALSE,"Title";"Output1",#N/A,FALSE,"Output";"Sec.2",#N/A,FALSE,"Title";"Graph1",#N/A,FALSE,"Output";"Graph2",#N/A,FALSE,"Output";"Sec.3",#N/A,FALSE,"Title";"Gap1",#N/A,FALSE,"Output";"Sec.4",#N/A,FALSE,"Title";"Model_all",#N/A,FALSE,"Autostrade S.p.A."}</definedName>
    <definedName name="wrn.Print1._5" hidden="1">{"Title",#N/A,FALSE,"Title";"Info",#N/A,FALSE,"Title";"Contents",#N/A,FALSE,"Title";"Sec.1",#N/A,FALSE,"Title";"Output1",#N/A,FALSE,"Output";"Sec.2",#N/A,FALSE,"Title";"Graph1",#N/A,FALSE,"Output";"Graph2",#N/A,FALSE,"Output";"Sec.3",#N/A,FALSE,"Title";"Gap1",#N/A,FALSE,"Output";"Sec.4",#N/A,FALSE,"Title";"Model_all",#N/A,FALSE,"Autostrade S.p.A."}</definedName>
    <definedName name="wrn.Printall." hidden="1">{#N/A,#N/A,TRUE,"Cover &amp; Contents";#N/A,#N/A,TRUE,"Net Assets &amp; Ops &amp; #Units";#N/A,#N/A,TRUE,"NAV per unit";#N/A,#N/A,TRUE,"Cashflow &amp; RE";#N/A,#N/A,TRUE,"Notes 1-2";#N/A,#N/A,TRUE,"Notes 3-8";#N/A,#N/A,TRUE,"Notes 9-10";#N/A,#N/A,TRUE,"Notes 11-17";#N/A,#N/A,TRUE,"Notes 18-19";#N/A,#N/A,TRUE,"Notes 20-";#N/A,#N/A,TRUE,"Cos 1";#N/A,#N/A,TRUE,"Cos 2";#N/A,#N/A,TRUE,"App I";#N/A,#N/A,TRUE,"App II"}</definedName>
    <definedName name="wrn.printbudget." hidden="1">{#N/A,#N/A,TRUE,"Sinop";#N/A,#N/A,TRUE,"Inv";#N/A,#N/A,TRUE,"Pl Neg Gás";#N/A,#N/A,TRUE,"Vtos 2.1.98";#N/A,#N/A,TRUE,"FSE";#N/A,#N/A,TRUE,"Res";#N/A,#N/A,TRUE,"Bal";#N/A,#N/A,TRUE,"ProgrInv";#N/A,#N/A,TRUE,"Res Mes";#N/A,#N/A,TRUE,"Fl.Cx ";#N/A,#N/A,TRUE,"DesvInv";#N/A,#N/A,TRUE,"DesvRes ";#N/A,#N/A,TRUE,"DesvResInv";#N/A,#N/A,TRUE,"Param";#N/A,#N/A,TRUE,"NotEssi"}</definedName>
    <definedName name="wrn.printbudget._2" hidden="1">{#N/A,#N/A,TRUE,"Sinop";#N/A,#N/A,TRUE,"Inv";#N/A,#N/A,TRUE,"Pl Neg Gás";#N/A,#N/A,TRUE,"Vtos 2.1.98";#N/A,#N/A,TRUE,"FSE";#N/A,#N/A,TRUE,"Res";#N/A,#N/A,TRUE,"Bal";#N/A,#N/A,TRUE,"ProgrInv";#N/A,#N/A,TRUE,"Res Mes";#N/A,#N/A,TRUE,"Fl.Cx ";#N/A,#N/A,TRUE,"DesvInv";#N/A,#N/A,TRUE,"DesvRes ";#N/A,#N/A,TRUE,"DesvResInv";#N/A,#N/A,TRUE,"Param";#N/A,#N/A,TRUE,"NotEssi"}</definedName>
    <definedName name="wrn.printbudget._3" hidden="1">{#N/A,#N/A,TRUE,"Sinop";#N/A,#N/A,TRUE,"Inv";#N/A,#N/A,TRUE,"Pl Neg Gás";#N/A,#N/A,TRUE,"Vtos 2.1.98";#N/A,#N/A,TRUE,"FSE";#N/A,#N/A,TRUE,"Res";#N/A,#N/A,TRUE,"Bal";#N/A,#N/A,TRUE,"ProgrInv";#N/A,#N/A,TRUE,"Res Mes";#N/A,#N/A,TRUE,"Fl.Cx ";#N/A,#N/A,TRUE,"DesvInv";#N/A,#N/A,TRUE,"DesvRes ";#N/A,#N/A,TRUE,"DesvResInv";#N/A,#N/A,TRUE,"Param";#N/A,#N/A,TRUE,"NotEssi"}</definedName>
    <definedName name="wrn.printbudget._4" hidden="1">{#N/A,#N/A,TRUE,"Sinop";#N/A,#N/A,TRUE,"Inv";#N/A,#N/A,TRUE,"Pl Neg Gás";#N/A,#N/A,TRUE,"Vtos 2.1.98";#N/A,#N/A,TRUE,"FSE";#N/A,#N/A,TRUE,"Res";#N/A,#N/A,TRUE,"Bal";#N/A,#N/A,TRUE,"ProgrInv";#N/A,#N/A,TRUE,"Res Mes";#N/A,#N/A,TRUE,"Fl.Cx ";#N/A,#N/A,TRUE,"DesvInv";#N/A,#N/A,TRUE,"DesvRes ";#N/A,#N/A,TRUE,"DesvResInv";#N/A,#N/A,TRUE,"Param";#N/A,#N/A,TRUE,"NotEssi"}</definedName>
    <definedName name="wrn.printbudget._5" hidden="1">{#N/A,#N/A,TRUE,"Sinop";#N/A,#N/A,TRUE,"Inv";#N/A,#N/A,TRUE,"Pl Neg Gás";#N/A,#N/A,TRUE,"Vtos 2.1.98";#N/A,#N/A,TRUE,"FSE";#N/A,#N/A,TRUE,"Res";#N/A,#N/A,TRUE,"Bal";#N/A,#N/A,TRUE,"ProgrInv";#N/A,#N/A,TRUE,"Res Mes";#N/A,#N/A,TRUE,"Fl.Cx ";#N/A,#N/A,TRUE,"DesvInv";#N/A,#N/A,TRUE,"DesvRes ";#N/A,#N/A,TRUE,"DesvResInv";#N/A,#N/A,TRUE,"Param";#N/A,#N/A,TRUE,"NotEssi"}</definedName>
    <definedName name="wrn.PrintContaCorrente." hidden="1">{#N/A,#N/A,FALSE,"ccIAPMEI";#N/A,#N/A,FALSE,"FlR2";#N/A,#N/A,FALSE,"FlR1"}</definedName>
    <definedName name="wrn.PrintContaCorrente._2" hidden="1">{#N/A,#N/A,FALSE,"ccIAPMEI";#N/A,#N/A,FALSE,"FlR2";#N/A,#N/A,FALSE,"FlR1"}</definedName>
    <definedName name="wrn.PrintContaCorrente._3" hidden="1">{#N/A,#N/A,FALSE,"ccIAPMEI";#N/A,#N/A,FALSE,"FlR2";#N/A,#N/A,FALSE,"FlR1"}</definedName>
    <definedName name="wrn.PrintContaCorrente._4" hidden="1">{#N/A,#N/A,FALSE,"ccIAPMEI";#N/A,#N/A,FALSE,"FlR2";#N/A,#N/A,FALSE,"FlR1"}</definedName>
    <definedName name="wrn.PrintContaCorrente._5" hidden="1">{#N/A,#N/A,FALSE,"ccIAPMEI";#N/A,#N/A,FALSE,"FlR2";#N/A,#N/A,FALSE,"FlR1"}</definedName>
    <definedName name="wrn.PrintSumário." hidden="1">{#N/A,#N/A,FALSE,"SubsRec98";#N/A,#N/A,FALSE,"QdrGrf";"chart",#N/A,FALSE,"ccIAPMEI";#N/A,#N/A,FALSE,"Subs.Redes";#N/A,#N/A,FALSE,"Subs.Convers";#N/A,#N/A,FALSE,"SitSubs";#N/A,#N/A,FALSE,"Flr h"}</definedName>
    <definedName name="wrn.PrintSumário._2" hidden="1">{#N/A,#N/A,FALSE,"SubsRec98";#N/A,#N/A,FALSE,"QdrGrf";"chart",#N/A,FALSE,"ccIAPMEI";#N/A,#N/A,FALSE,"Subs.Redes";#N/A,#N/A,FALSE,"Subs.Convers";#N/A,#N/A,FALSE,"SitSubs";#N/A,#N/A,FALSE,"Flr h"}</definedName>
    <definedName name="wrn.PrintSumário._3" hidden="1">{#N/A,#N/A,FALSE,"SubsRec98";#N/A,#N/A,FALSE,"QdrGrf";"chart",#N/A,FALSE,"ccIAPMEI";#N/A,#N/A,FALSE,"Subs.Redes";#N/A,#N/A,FALSE,"Subs.Convers";#N/A,#N/A,FALSE,"SitSubs";#N/A,#N/A,FALSE,"Flr h"}</definedName>
    <definedName name="wrn.PrintSumário._4" hidden="1">{#N/A,#N/A,FALSE,"SubsRec98";#N/A,#N/A,FALSE,"QdrGrf";"chart",#N/A,FALSE,"ccIAPMEI";#N/A,#N/A,FALSE,"Subs.Redes";#N/A,#N/A,FALSE,"Subs.Convers";#N/A,#N/A,FALSE,"SitSubs";#N/A,#N/A,FALSE,"Flr h"}</definedName>
    <definedName name="wrn.PrintSumário._5" hidden="1">{#N/A,#N/A,FALSE,"SubsRec98";#N/A,#N/A,FALSE,"QdrGrf";"chart",#N/A,FALSE,"ccIAPMEI";#N/A,#N/A,FALSE,"Subs.Redes";#N/A,#N/A,FALSE,"Subs.Convers";#N/A,#N/A,FALSE,"SitSubs";#N/A,#N/A,FALSE,"Flr h"}</definedName>
    <definedName name="wrn.prodcon." localSheetId="6" hidden="1">{"closed",#N/A,FALSE,"Consolidated Products - Budget";"expanded",#N/A,FALSE,"Consolidated Products - Budget"}</definedName>
    <definedName name="wrn.prodcon." localSheetId="4" hidden="1">{"closed",#N/A,FALSE,"Consolidated Products - Budget";"expanded",#N/A,FALSE,"Consolidated Products - Budget"}</definedName>
    <definedName name="wrn.prodcon." localSheetId="5" hidden="1">{"closed",#N/A,FALSE,"Consolidated Products - Budget";"expanded",#N/A,FALSE,"Consolidated Products - Budget"}</definedName>
    <definedName name="wrn.prodcon." hidden="1">{"closed",#N/A,FALSE,"Consolidated Products - Budget";"expanded",#N/A,FALSE,"Consolidated Products - Budget"}</definedName>
    <definedName name="wrn.prog._.rpts." localSheetId="6" hidden="1">{#N/A,#N/A,FALSE,"pp4";#N/A,#N/A,FALSE,"pp5";#N/A,#N/A,FALSE,"pp6"}</definedName>
    <definedName name="wrn.prog._.rpts." localSheetId="4" hidden="1">{#N/A,#N/A,FALSE,"pp4";#N/A,#N/A,FALSE,"pp5";#N/A,#N/A,FALSE,"pp6"}</definedName>
    <definedName name="wrn.prog._.rpts." localSheetId="5" hidden="1">{#N/A,#N/A,FALSE,"pp4";#N/A,#N/A,FALSE,"pp5";#N/A,#N/A,FALSE,"pp6"}</definedName>
    <definedName name="wrn.prog._.rpts." hidden="1">{#N/A,#N/A,FALSE,"pp4";#N/A,#N/A,FALSE,"pp5";#N/A,#N/A,FALSE,"pp6"}</definedName>
    <definedName name="wrn.ProjecçFinancCurtoPrazo." hidden="1">{#N/A,#N/A,TRUE,"SumExec";#N/A,#N/A,TRUE,"PrjResM";#N/A,#N/A,TRUE,"PrjResDesv";#N/A,#N/A,TRUE,"PlTes (1S)";#N/A,#N/A,TRUE,"PlTes";#N/A,#N/A,TRUE,"FlCxDesv";#N/A,#N/A,TRUE,"Bal";#N/A,#N/A,TRUE,"Rácios"}</definedName>
    <definedName name="wrn.ProjecçFinancCurtoPrazo._2" hidden="1">{#N/A,#N/A,TRUE,"SumExec";#N/A,#N/A,TRUE,"PrjResM";#N/A,#N/A,TRUE,"PrjResDesv";#N/A,#N/A,TRUE,"PlTes (1S)";#N/A,#N/A,TRUE,"PlTes";#N/A,#N/A,TRUE,"FlCxDesv";#N/A,#N/A,TRUE,"Bal";#N/A,#N/A,TRUE,"Rácios"}</definedName>
    <definedName name="wrn.ProjecçFinancCurtoPrazo._3" hidden="1">{#N/A,#N/A,TRUE,"SumExec";#N/A,#N/A,TRUE,"PrjResM";#N/A,#N/A,TRUE,"PrjResDesv";#N/A,#N/A,TRUE,"PlTes (1S)";#N/A,#N/A,TRUE,"PlTes";#N/A,#N/A,TRUE,"FlCxDesv";#N/A,#N/A,TRUE,"Bal";#N/A,#N/A,TRUE,"Rácios"}</definedName>
    <definedName name="wrn.ProjecçFinancCurtoPrazo._4" hidden="1">{#N/A,#N/A,TRUE,"SumExec";#N/A,#N/A,TRUE,"PrjResM";#N/A,#N/A,TRUE,"PrjResDesv";#N/A,#N/A,TRUE,"PlTes (1S)";#N/A,#N/A,TRUE,"PlTes";#N/A,#N/A,TRUE,"FlCxDesv";#N/A,#N/A,TRUE,"Bal";#N/A,#N/A,TRUE,"Rácios"}</definedName>
    <definedName name="wrn.ProjecçFinancCurtoPrazo._5" hidden="1">{#N/A,#N/A,TRUE,"SumExec";#N/A,#N/A,TRUE,"PrjResM";#N/A,#N/A,TRUE,"PrjResDesv";#N/A,#N/A,TRUE,"PlTes (1S)";#N/A,#N/A,TRUE,"PlTes";#N/A,#N/A,TRUE,"FlCxDesv";#N/A,#N/A,TRUE,"Bal";#N/A,#N/A,TRUE,"Rácios"}</definedName>
    <definedName name="wrn.Project._.Summaries." hidden="1">{#N/A,#N/A,FALSE,"NWC PS";#N/A,#N/A,FALSE,"NWC Overview";#N/A,#N/A,FALSE,"HCA PS";#N/A,#N/A,FALSE,"HCA Overview";#N/A,#N/A,FALSE,"Aegon PS";#N/A,#N/A,FALSE,"Aegon Overview";#N/A,#N/A,FALSE,"ODC PS";#N/A,#N/A,FALSE,"ODC Overview";#N/A,#N/A,FALSE,"USBP PS";#N/A,#N/A,FALSE,"USBP Overview";#N/A,#N/A,FALSE,"29 Wacker PS";#N/A,#N/A,FALSE,"29 Overview";#N/A,#N/A,FALSE,"303 Wacker PS";#N/A,#N/A,FALSE,"303 Overview";#N/A,#N/A,FALSE,"Chancellory PS";#N/A,#N/A,FALSE,"Chancellory Overview";#N/A,#N/A,FALSE,"EWT PS";#N/A,#N/A,FALSE,"EWT Overview";#N/A,#N/A,FALSE,"NCC PS";#N/A,#N/A,FALSE,"NCC Overview";#N/A,#N/A,FALSE,"Centennial PS";#N/A,#N/A,FALSE,"Centennial Overview";#N/A,#N/A,FALSE,"225 PS";#N/A,#N/A,FALSE,"225 Overview";#N/A,#N/A,FALSE,"TFNP PS";#N/A,#N/A,FALSE,"TFNP Overview"}</definedName>
    <definedName name="wrn.PropertyInformation." hidden="1">{#N/A,#N/A,FALSE,"PropertyInfo"}</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ulp."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adros." hidden="1">{"b",#N/A,FALSE,"Balanço"}</definedName>
    <definedName name="wrn.Quartalsbericht." localSheetId="6" hidden="1">{#N/A,#N/A,FALSE,"Strategie";#N/A,#N/A,FALSE,"Zusammenfassung";#N/A,#N/A,FALSE,"Liquiditätsbericht";#N/A,#N/A,FALSE,"Vermögensbericht";#N/A,#N/A,FALSE,"Quartalsbericht";#N/A,#N/A,FALSE,"Datenblatt";#N/A,#N/A,FALSE,"Deckblatt"}</definedName>
    <definedName name="wrn.Quartalsbericht." localSheetId="4" hidden="1">{#N/A,#N/A,FALSE,"Strategie";#N/A,#N/A,FALSE,"Zusammenfassung";#N/A,#N/A,FALSE,"Liquiditätsbericht";#N/A,#N/A,FALSE,"Vermögensbericht";#N/A,#N/A,FALSE,"Quartalsbericht";#N/A,#N/A,FALSE,"Datenblatt";#N/A,#N/A,FALSE,"Deckblatt"}</definedName>
    <definedName name="wrn.Quartalsbericht." localSheetId="5" hidden="1">{#N/A,#N/A,FALSE,"Strategie";#N/A,#N/A,FALSE,"Zusammenfassung";#N/A,#N/A,FALSE,"Liquiditätsbericht";#N/A,#N/A,FALSE,"Vermögensbericht";#N/A,#N/A,FALSE,"Quartalsbericht";#N/A,#N/A,FALSE,"Datenblatt";#N/A,#N/A,FALSE,"Deckblatt"}</definedName>
    <definedName name="wrn.Quartalsbericht." hidden="1">{#N/A,#N/A,FALSE,"Strategie";#N/A,#N/A,FALSE,"Zusammenfassung";#N/A,#N/A,FALSE,"Liquiditätsbericht";#N/A,#N/A,FALSE,"Vermögensbericht";#N/A,#N/A,FALSE,"Quartalsbericht";#N/A,#N/A,FALSE,"Datenblatt";#N/A,#N/A,FALSE,"Deckblatt"}</definedName>
    <definedName name="wrn.raport." localSheetId="6" hidden="1">{#N/A,#N/A,FALSE,"1"}</definedName>
    <definedName name="wrn.raport." localSheetId="4" hidden="1">{#N/A,#N/A,FALSE,"1"}</definedName>
    <definedName name="wrn.raport." localSheetId="5" hidden="1">{#N/A,#N/A,FALSE,"1"}</definedName>
    <definedName name="wrn.raport." hidden="1">{#N/A,#N/A,FALSE,"1"}</definedName>
    <definedName name="wrn.rapport._.1." hidden="1">{#N/A,#N/A,TRUE,"Forecast &amp; Analysis";#N/A,#N/A,TRUE,"Market Values";#N/A,#N/A,TRUE,"Ratios";#N/A,#N/A,TRUE,"Regressions";#N/A,#N/A,TRUE,"Market Values";#N/A,#N/A,TRUE,"Parameters &amp; Results"}</definedName>
    <definedName name="wrn.Rapport_AMS_horsImmo." hidden="1">{"page de garde",#N/A,FALSE,"page de garde";"commentaires",#N/A,FALSE,"page de garde";"ams",#N/A,FALSE,"page de garde";"bpf",#N/A,FALSE,"page de garde";"bpi",#N/A,FALSE,"page de garde";"ga",#N/A,FALSE,"page de garde";"cc",#N/A,FALSE,"page de garde";"ass",#N/A,FALSE,"page de garde";"cardif",#N/A,FALSE,"page de garde";"nv",#N/A,FALSE,"page de garde"}</definedName>
    <definedName name="wrn.Rapport_AMS_horsImmo._2" hidden="1">{"page de garde",#N/A,FALSE,"page de garde";"commentaires",#N/A,FALSE,"page de garde";"ams",#N/A,FALSE,"page de garde";"bpf",#N/A,FALSE,"page de garde";"bpi",#N/A,FALSE,"page de garde";"ga",#N/A,FALSE,"page de garde";"cc",#N/A,FALSE,"page de garde";"ass",#N/A,FALSE,"page de garde";"cardif",#N/A,FALSE,"page de garde";"nv",#N/A,FALSE,"page de garde"}</definedName>
    <definedName name="wrn.Rapport_AMS_horsImmo._3" hidden="1">{"page de garde",#N/A,FALSE,"page de garde";"commentaires",#N/A,FALSE,"page de garde";"ams",#N/A,FALSE,"page de garde";"bpf",#N/A,FALSE,"page de garde";"bpi",#N/A,FALSE,"page de garde";"ga",#N/A,FALSE,"page de garde";"cc",#N/A,FALSE,"page de garde";"ass",#N/A,FALSE,"page de garde";"cardif",#N/A,FALSE,"page de garde";"nv",#N/A,FALSE,"page de garde"}</definedName>
    <definedName name="wrn.Rapport_AMS_horsImmo._4" hidden="1">{"page de garde",#N/A,FALSE,"page de garde";"commentaires",#N/A,FALSE,"page de garde";"ams",#N/A,FALSE,"page de garde";"bpf",#N/A,FALSE,"page de garde";"bpi",#N/A,FALSE,"page de garde";"ga",#N/A,FALSE,"page de garde";"cc",#N/A,FALSE,"page de garde";"ass",#N/A,FALSE,"page de garde";"cardif",#N/A,FALSE,"page de garde";"nv",#N/A,FALSE,"page de garde"}</definedName>
    <definedName name="wrn.Rapport_AMS_horsImmo._5" hidden="1">{"page de garde",#N/A,FALSE,"page de garde";"commentaires",#N/A,FALSE,"page de garde";"ams",#N/A,FALSE,"page de garde";"bpf",#N/A,FALSE,"page de garde";"bpi",#N/A,FALSE,"page de garde";"ga",#N/A,FALSE,"page de garde";"cc",#N/A,FALSE,"page de garde";"ass",#N/A,FALSE,"page de garde";"cardif",#N/A,FALSE,"page de garde";"nv",#N/A,FALSE,"page de garde"}</definedName>
    <definedName name="wrn.Rapport_AMS_ycImmo." hidden="1">{"page de garde",#N/A,FALSE,"page de garde";"commentaires",#N/A,FALSE,"page de garde";"ams",#N/A,FALSE,"page de garde";"bpf",#N/A,FALSE,"page de garde";"bpi",#N/A,FALSE,"page de garde";"ga",#N/A,FALSE,"page de garde";"cc",#N/A,FALSE,"page de garde";"SIP",#N/A,FALSE,"page de garde";"ass",#N/A,FALSE,"page de garde";"cardif",#N/A,FALSE,"page de garde";"nv",#N/A,FALSE,"page de garde";"klepierre",#N/A,FALSE,"page de garde"}</definedName>
    <definedName name="wrn.Rapport_AMS_ycImmo._2" hidden="1">{"page de garde",#N/A,FALSE,"page de garde";"commentaires",#N/A,FALSE,"page de garde";"ams",#N/A,FALSE,"page de garde";"bpf",#N/A,FALSE,"page de garde";"bpi",#N/A,FALSE,"page de garde";"ga",#N/A,FALSE,"page de garde";"cc",#N/A,FALSE,"page de garde";"SIP",#N/A,FALSE,"page de garde";"ass",#N/A,FALSE,"page de garde";"cardif",#N/A,FALSE,"page de garde";"nv",#N/A,FALSE,"page de garde";"klepierre",#N/A,FALSE,"page de garde"}</definedName>
    <definedName name="wrn.Rapport_AMS_ycImmo._3" hidden="1">{"page de garde",#N/A,FALSE,"page de garde";"commentaires",#N/A,FALSE,"page de garde";"ams",#N/A,FALSE,"page de garde";"bpf",#N/A,FALSE,"page de garde";"bpi",#N/A,FALSE,"page de garde";"ga",#N/A,FALSE,"page de garde";"cc",#N/A,FALSE,"page de garde";"SIP",#N/A,FALSE,"page de garde";"ass",#N/A,FALSE,"page de garde";"cardif",#N/A,FALSE,"page de garde";"nv",#N/A,FALSE,"page de garde";"klepierre",#N/A,FALSE,"page de garde"}</definedName>
    <definedName name="wrn.Rapport_AMS_ycImmo._4" hidden="1">{"page de garde",#N/A,FALSE,"page de garde";"commentaires",#N/A,FALSE,"page de garde";"ams",#N/A,FALSE,"page de garde";"bpf",#N/A,FALSE,"page de garde";"bpi",#N/A,FALSE,"page de garde";"ga",#N/A,FALSE,"page de garde";"cc",#N/A,FALSE,"page de garde";"SIP",#N/A,FALSE,"page de garde";"ass",#N/A,FALSE,"page de garde";"cardif",#N/A,FALSE,"page de garde";"nv",#N/A,FALSE,"page de garde";"klepierre",#N/A,FALSE,"page de garde"}</definedName>
    <definedName name="wrn.Rapport_AMS_ycImmo._5" hidden="1">{"page de garde",#N/A,FALSE,"page de garde";"commentaires",#N/A,FALSE,"page de garde";"ams",#N/A,FALSE,"page de garde";"bpf",#N/A,FALSE,"page de garde";"bpi",#N/A,FALSE,"page de garde";"ga",#N/A,FALSE,"page de garde";"cc",#N/A,FALSE,"page de garde";"SIP",#N/A,FALSE,"page de garde";"ass",#N/A,FALSE,"page de garde";"cardif",#N/A,FALSE,"page de garde";"nv",#N/A,FALSE,"page de garde";"klepierre",#N/A,FALSE,"page de garde"}</definedName>
    <definedName name="wrn.Rapport_CAC." hidden="1">{"CAC",#N/A,FALSE,"page de garde"}</definedName>
    <definedName name="wrn.Rapport_CAC._2" hidden="1">{"CAC",#N/A,FALSE,"page de garde"}</definedName>
    <definedName name="wrn.Rapport_CAC._3" hidden="1">{"CAC",#N/A,FALSE,"page de garde"}</definedName>
    <definedName name="wrn.Rapport_CAC._4" hidden="1">{"CAC",#N/A,FALSE,"page de garde"}</definedName>
    <definedName name="wrn.Rapport_CAC._5" hidden="1">{"CAC",#N/A,FALSE,"page de garde"}</definedName>
    <definedName name="wrn.rapproj." localSheetId="6" hidden="1">{#N/A,#N/A,TRUE,"Sum_uc";#N/A,#N/A,TRUE,"SUMpia";"Neth",#N/A,TRUE,"SUMpia"}</definedName>
    <definedName name="wrn.rapproj." localSheetId="4" hidden="1">{#N/A,#N/A,TRUE,"Sum_uc";#N/A,#N/A,TRUE,"SUMpia";"Neth",#N/A,TRUE,"SUMpia"}</definedName>
    <definedName name="wrn.rapproj." localSheetId="5" hidden="1">{#N/A,#N/A,TRUE,"Sum_uc";#N/A,#N/A,TRUE,"SUMpia";"Neth",#N/A,TRUE,"SUMpia"}</definedName>
    <definedName name="wrn.rapproj." hidden="1">{#N/A,#N/A,TRUE,"Sum_uc";#N/A,#N/A,TRUE,"SUMpia";"Neth",#N/A,TRUE,"SUMpia"}</definedName>
    <definedName name="wrn.rech96." hidden="1">{#N/A,#N/A,FALSE,"RECAP";#N/A,#N/A,FALSE,"DT";#N/A,#N/A,FALSE,"PROTO";#N/A,#N/A,FALSE,"CIM"}</definedName>
    <definedName name="wrn.rech96._2" hidden="1">{#N/A,#N/A,FALSE,"RECAP";#N/A,#N/A,FALSE,"DT";#N/A,#N/A,FALSE,"PROTO";#N/A,#N/A,FALSE,"CIM"}</definedName>
    <definedName name="wrn.rech96._3" hidden="1">{#N/A,#N/A,FALSE,"RECAP";#N/A,#N/A,FALSE,"DT";#N/A,#N/A,FALSE,"PROTO";#N/A,#N/A,FALSE,"CIM"}</definedName>
    <definedName name="wrn.rech96._4" hidden="1">{#N/A,#N/A,FALSE,"RECAP";#N/A,#N/A,FALSE,"DT";#N/A,#N/A,FALSE,"PROTO";#N/A,#N/A,FALSE,"CIM"}</definedName>
    <definedName name="wrn.rech96._5" hidden="1">{#N/A,#N/A,FALSE,"RECAP";#N/A,#N/A,FALSE,"DT";#N/A,#N/A,FALSE,"PROTO";#N/A,#N/A,FALSE,"CIM"}</definedName>
    <definedName name="wrn.Reisekosten._.und._.Timesheet." hidden="1">{#N/A,#N/A,TRUE,"Time";#N/A,#N/A,TRUE,"VER";#N/A,#N/A,TRUE,"K1_R";#N/A,#N/A,TRUE,"K2_R";#N/A,#N/A,TRUE,"K3_R";#N/A,#N/A,TRUE,"K4_R";#N/A,#N/A,TRUE,"K5_R";#N/A,#N/A,TRUE,"K6_R";#N/A,#N/A,TRUE,"K7_R"}</definedName>
    <definedName name="wrn.Reisekosten._.und._.Timesheets." hidden="1">{#N/A,#N/A,FALSE,"DK1VER";#N/A,#N/A,FALSE,"DK1VER"}</definedName>
    <definedName name="wrn.Report." hidden="1">{#N/A,#N/A,FALSE,"Summary";#N/A,#N/A,FALSE,"BS";#N/A,#N/A,FALSE,"IS";#N/A,#N/A,FALSE,"CF";#N/A,#N/A,FALSE,"DebtSchedule";#N/A,#N/A,FALSE,"Depreciation";#N/A,#N/A,FALSE,"Taxes";#N/A,#N/A,FALSE,"Assumptions";#N/A,#N/A,FALSE,"Covenants";#N/A,#N/A,FALSE,"Disc CF";#N/A,#N/A,FALSE,"Dividend Discount Model";#N/A,#N/A,FALSE,"PF EPS Impact";#N/A,#N/A,FALSE,"Input";#N/A,#N/A,FALSE,"Cost of Debt";#N/A,#N/A,FALSE,"WACC";#N/A,#N/A,FALSE,"DCF_Assum";#N/A,#N/A,FALSE,"DCF_Check"}</definedName>
    <definedName name="wrn.Report._.Step._.1." hidden="1">{#N/A,#N/A,FALSE,"Schedule A";#N/A,#N/A,FALSE,"Schedule B";#N/A,#N/A,FALSE,"Schedule C";#N/A,#N/A,FALSE,"Schedule 1";#N/A,#N/A,FALSE,"Schedule 2";#N/A,#N/A,FALSE,"Schedule 3";#N/A,#N/A,FALSE,"Schedule 4";#N/A,#N/A,FALSE,"Schedule 5";#N/A,#N/A,FALSE,"Schedule 6"}</definedName>
    <definedName name="wrn.Report._.Step._.1._2" hidden="1">{#N/A,#N/A,FALSE,"Schedule A";#N/A,#N/A,FALSE,"Schedule B";#N/A,#N/A,FALSE,"Schedule C";#N/A,#N/A,FALSE,"Schedule 1";#N/A,#N/A,FALSE,"Schedule 2";#N/A,#N/A,FALSE,"Schedule 3";#N/A,#N/A,FALSE,"Schedule 4";#N/A,#N/A,FALSE,"Schedule 5";#N/A,#N/A,FALSE,"Schedule 6"}</definedName>
    <definedName name="wrn.Report._.Step._.1._3" hidden="1">{#N/A,#N/A,FALSE,"Schedule A";#N/A,#N/A,FALSE,"Schedule B";#N/A,#N/A,FALSE,"Schedule C";#N/A,#N/A,FALSE,"Schedule 1";#N/A,#N/A,FALSE,"Schedule 2";#N/A,#N/A,FALSE,"Schedule 3";#N/A,#N/A,FALSE,"Schedule 4";#N/A,#N/A,FALSE,"Schedule 5";#N/A,#N/A,FALSE,"Schedule 6"}</definedName>
    <definedName name="wrn.Report._.Step._.1._4" hidden="1">{#N/A,#N/A,FALSE,"Schedule A";#N/A,#N/A,FALSE,"Schedule B";#N/A,#N/A,FALSE,"Schedule C";#N/A,#N/A,FALSE,"Schedule 1";#N/A,#N/A,FALSE,"Schedule 2";#N/A,#N/A,FALSE,"Schedule 3";#N/A,#N/A,FALSE,"Schedule 4";#N/A,#N/A,FALSE,"Schedule 5";#N/A,#N/A,FALSE,"Schedule 6"}</definedName>
    <definedName name="wrn.Report._.Step._.1._5" hidden="1">{#N/A,#N/A,FALSE,"Schedule A";#N/A,#N/A,FALSE,"Schedule B";#N/A,#N/A,FALSE,"Schedule C";#N/A,#N/A,FALSE,"Schedule 1";#N/A,#N/A,FALSE,"Schedule 2";#N/A,#N/A,FALSE,"Schedule 3";#N/A,#N/A,FALSE,"Schedule 4";#N/A,#N/A,FALSE,"Schedule 5";#N/A,#N/A,FALSE,"Schedule 6"}</definedName>
    <definedName name="wrn.Report._.Step._.2." hidden="1">{#N/A,#N/A,FALSE,"Schedule 1";#N/A,#N/A,FALSE,"Schedule 2";#N/A,#N/A,FALSE,"Schedule 3";#N/A,#N/A,FALSE,"Schedule 4";#N/A,#N/A,FALSE,"Schedule 4 (2)";#N/A,#N/A,FALSE,"Schedule 5";#N/A,#N/A,FALSE,"Schedule 5 (2)";#N/A,#N/A,FALSE,"Schedule 5 (3)";#N/A,#N/A,FALSE,"Schedule 6";#N/A,#N/A,FALSE,"Schedule 6 (3)";#N/A,#N/A,FALSE,"Schedule 6 (6)";#N/A,#N/A,FALSE,"Schedule 7";#N/A,#N/A,FALSE,"Schedule 8";#N/A,#N/A,FALSE,"Schedule 8 (2)";#N/A,#N/A,FALSE,"Schedule 9";#N/A,#N/A,FALSE,"Schedule 10";#N/A,#N/A,FALSE,"Schedule 11";#N/A,#N/A,FALSE,"Schedule 11 (2)";#N/A,#N/A,FALSE,"Schedule 12";#N/A,#N/A,FALSE,"Schedule 13"}</definedName>
    <definedName name="wrn.Report._.Step._.2._2" hidden="1">{#N/A,#N/A,FALSE,"Schedule 1";#N/A,#N/A,FALSE,"Schedule 2";#N/A,#N/A,FALSE,"Schedule 3";#N/A,#N/A,FALSE,"Schedule 4";#N/A,#N/A,FALSE,"Schedule 4 (2)";#N/A,#N/A,FALSE,"Schedule 5";#N/A,#N/A,FALSE,"Schedule 5 (2)";#N/A,#N/A,FALSE,"Schedule 5 (3)";#N/A,#N/A,FALSE,"Schedule 6";#N/A,#N/A,FALSE,"Schedule 6 (3)";#N/A,#N/A,FALSE,"Schedule 6 (6)";#N/A,#N/A,FALSE,"Schedule 7";#N/A,#N/A,FALSE,"Schedule 8";#N/A,#N/A,FALSE,"Schedule 8 (2)";#N/A,#N/A,FALSE,"Schedule 9";#N/A,#N/A,FALSE,"Schedule 10";#N/A,#N/A,FALSE,"Schedule 11";#N/A,#N/A,FALSE,"Schedule 11 (2)";#N/A,#N/A,FALSE,"Schedule 12";#N/A,#N/A,FALSE,"Schedule 13"}</definedName>
    <definedName name="wrn.Report._.Step._.2._3" hidden="1">{#N/A,#N/A,FALSE,"Schedule 1";#N/A,#N/A,FALSE,"Schedule 2";#N/A,#N/A,FALSE,"Schedule 3";#N/A,#N/A,FALSE,"Schedule 4";#N/A,#N/A,FALSE,"Schedule 4 (2)";#N/A,#N/A,FALSE,"Schedule 5";#N/A,#N/A,FALSE,"Schedule 5 (2)";#N/A,#N/A,FALSE,"Schedule 5 (3)";#N/A,#N/A,FALSE,"Schedule 6";#N/A,#N/A,FALSE,"Schedule 6 (3)";#N/A,#N/A,FALSE,"Schedule 6 (6)";#N/A,#N/A,FALSE,"Schedule 7";#N/A,#N/A,FALSE,"Schedule 8";#N/A,#N/A,FALSE,"Schedule 8 (2)";#N/A,#N/A,FALSE,"Schedule 9";#N/A,#N/A,FALSE,"Schedule 10";#N/A,#N/A,FALSE,"Schedule 11";#N/A,#N/A,FALSE,"Schedule 11 (2)";#N/A,#N/A,FALSE,"Schedule 12";#N/A,#N/A,FALSE,"Schedule 13"}</definedName>
    <definedName name="wrn.Report._.Step._.2._4" hidden="1">{#N/A,#N/A,FALSE,"Schedule 1";#N/A,#N/A,FALSE,"Schedule 2";#N/A,#N/A,FALSE,"Schedule 3";#N/A,#N/A,FALSE,"Schedule 4";#N/A,#N/A,FALSE,"Schedule 4 (2)";#N/A,#N/A,FALSE,"Schedule 5";#N/A,#N/A,FALSE,"Schedule 5 (2)";#N/A,#N/A,FALSE,"Schedule 5 (3)";#N/A,#N/A,FALSE,"Schedule 6";#N/A,#N/A,FALSE,"Schedule 6 (3)";#N/A,#N/A,FALSE,"Schedule 6 (6)";#N/A,#N/A,FALSE,"Schedule 7";#N/A,#N/A,FALSE,"Schedule 8";#N/A,#N/A,FALSE,"Schedule 8 (2)";#N/A,#N/A,FALSE,"Schedule 9";#N/A,#N/A,FALSE,"Schedule 10";#N/A,#N/A,FALSE,"Schedule 11";#N/A,#N/A,FALSE,"Schedule 11 (2)";#N/A,#N/A,FALSE,"Schedule 12";#N/A,#N/A,FALSE,"Schedule 13"}</definedName>
    <definedName name="wrn.Report._.Step._.2._5" hidden="1">{#N/A,#N/A,FALSE,"Schedule 1";#N/A,#N/A,FALSE,"Schedule 2";#N/A,#N/A,FALSE,"Schedule 3";#N/A,#N/A,FALSE,"Schedule 4";#N/A,#N/A,FALSE,"Schedule 4 (2)";#N/A,#N/A,FALSE,"Schedule 5";#N/A,#N/A,FALSE,"Schedule 5 (2)";#N/A,#N/A,FALSE,"Schedule 5 (3)";#N/A,#N/A,FALSE,"Schedule 6";#N/A,#N/A,FALSE,"Schedule 6 (3)";#N/A,#N/A,FALSE,"Schedule 6 (6)";#N/A,#N/A,FALSE,"Schedule 7";#N/A,#N/A,FALSE,"Schedule 8";#N/A,#N/A,FALSE,"Schedule 8 (2)";#N/A,#N/A,FALSE,"Schedule 9";#N/A,#N/A,FALSE,"Schedule 10";#N/A,#N/A,FALSE,"Schedule 11";#N/A,#N/A,FALSE,"Schedule 11 (2)";#N/A,#N/A,FALSE,"Schedule 12";#N/A,#N/A,FALSE,"Schedule 13"}</definedName>
    <definedName name="wrn.Report._2" hidden="1">{#N/A,#N/A,FALSE,"Summary";#N/A,#N/A,FALSE,"BS";#N/A,#N/A,FALSE,"IS";#N/A,#N/A,FALSE,"CF";#N/A,#N/A,FALSE,"DebtSchedule";#N/A,#N/A,FALSE,"Depreciation";#N/A,#N/A,FALSE,"Taxes";#N/A,#N/A,FALSE,"Assumptions";#N/A,#N/A,FALSE,"Covenants";#N/A,#N/A,FALSE,"Disc CF";#N/A,#N/A,FALSE,"Dividend Discount Model";#N/A,#N/A,FALSE,"PF EPS Impact";#N/A,#N/A,FALSE,"Input";#N/A,#N/A,FALSE,"Cost of Debt";#N/A,#N/A,FALSE,"WACC";#N/A,#N/A,FALSE,"DCF_Assum";#N/A,#N/A,FALSE,"DCF_Check"}</definedName>
    <definedName name="wrn.Report._3" hidden="1">{#N/A,#N/A,FALSE,"Summary";#N/A,#N/A,FALSE,"BS";#N/A,#N/A,FALSE,"IS";#N/A,#N/A,FALSE,"CF";#N/A,#N/A,FALSE,"DebtSchedule";#N/A,#N/A,FALSE,"Depreciation";#N/A,#N/A,FALSE,"Taxes";#N/A,#N/A,FALSE,"Assumptions";#N/A,#N/A,FALSE,"Covenants";#N/A,#N/A,FALSE,"Disc CF";#N/A,#N/A,FALSE,"Dividend Discount Model";#N/A,#N/A,FALSE,"PF EPS Impact";#N/A,#N/A,FALSE,"Input";#N/A,#N/A,FALSE,"Cost of Debt";#N/A,#N/A,FALSE,"WACC";#N/A,#N/A,FALSE,"DCF_Assum";#N/A,#N/A,FALSE,"DCF_Check"}</definedName>
    <definedName name="wrn.Report._4" hidden="1">{#N/A,#N/A,FALSE,"Summary";#N/A,#N/A,FALSE,"BS";#N/A,#N/A,FALSE,"IS";#N/A,#N/A,FALSE,"CF";#N/A,#N/A,FALSE,"DebtSchedule";#N/A,#N/A,FALSE,"Depreciation";#N/A,#N/A,FALSE,"Taxes";#N/A,#N/A,FALSE,"Assumptions";#N/A,#N/A,FALSE,"Covenants";#N/A,#N/A,FALSE,"Disc CF";#N/A,#N/A,FALSE,"Dividend Discount Model";#N/A,#N/A,FALSE,"PF EPS Impact";#N/A,#N/A,FALSE,"Input";#N/A,#N/A,FALSE,"Cost of Debt";#N/A,#N/A,FALSE,"WACC";#N/A,#N/A,FALSE,"DCF_Assum";#N/A,#N/A,FALSE,"DCF_Check"}</definedName>
    <definedName name="wrn.Report._5" hidden="1">{#N/A,#N/A,FALSE,"Summary";#N/A,#N/A,FALSE,"BS";#N/A,#N/A,FALSE,"IS";#N/A,#N/A,FALSE,"CF";#N/A,#N/A,FALSE,"DebtSchedule";#N/A,#N/A,FALSE,"Depreciation";#N/A,#N/A,FALSE,"Taxes";#N/A,#N/A,FALSE,"Assumptions";#N/A,#N/A,FALSE,"Covenants";#N/A,#N/A,FALSE,"Disc CF";#N/A,#N/A,FALSE,"Dividend Discount Model";#N/A,#N/A,FALSE,"PF EPS Impact";#N/A,#N/A,FALSE,"Input";#N/A,#N/A,FALSE,"Cost of Debt";#N/A,#N/A,FALSE,"WACC";#N/A,#N/A,FALSE,"DCF_Assum";#N/A,#N/A,FALSE,"DCF_Check"}</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1._2" hidden="1">{"Title",#N/A,TRUE,"Title";"Content",#N/A,TRUE,"Title";"Section1",#N/A,TRUE,"Title";"Output1",#N/A,TRUE,"Output";"Section2",#N/A,TRUE,"Title";"Graph1",#N/A,TRUE,"Output";"Section3",#N/A,TRUE,"Title";"Graph2",#N/A,TRUE,"Output";"Section4",#N/A,TRUE,"Title";"Gap1",#N/A,TRUE,"Output";"Section5",#N/A,TRUE,"Title";"Model_all",#N/A,TRUE,"Autostrade S.p.A."}</definedName>
    <definedName name="wrn.Report1._3" hidden="1">{"Title",#N/A,TRUE,"Title";"Content",#N/A,TRUE,"Title";"Section1",#N/A,TRUE,"Title";"Output1",#N/A,TRUE,"Output";"Section2",#N/A,TRUE,"Title";"Graph1",#N/A,TRUE,"Output";"Section3",#N/A,TRUE,"Title";"Graph2",#N/A,TRUE,"Output";"Section4",#N/A,TRUE,"Title";"Gap1",#N/A,TRUE,"Output";"Section5",#N/A,TRUE,"Title";"Model_all",#N/A,TRUE,"Autostrade S.p.A."}</definedName>
    <definedName name="wrn.Report1._4" hidden="1">{"Title",#N/A,TRUE,"Title";"Content",#N/A,TRUE,"Title";"Section1",#N/A,TRUE,"Title";"Output1",#N/A,TRUE,"Output";"Section2",#N/A,TRUE,"Title";"Graph1",#N/A,TRUE,"Output";"Section3",#N/A,TRUE,"Title";"Graph2",#N/A,TRUE,"Output";"Section4",#N/A,TRUE,"Title";"Gap1",#N/A,TRUE,"Output";"Section5",#N/A,TRUE,"Title";"Model_all",#N/A,TRUE,"Autostrade S.p.A."}</definedName>
    <definedName name="wrn.Report1._5" hidden="1">{"Title",#N/A,TRUE,"Title";"Content",#N/A,TRUE,"Title";"Section1",#N/A,TRUE,"Title";"Output1",#N/A,TRUE,"Output";"Section2",#N/A,TRUE,"Title";"Graph1",#N/A,TRUE,"Output";"Section3",#N/A,TRUE,"Title";"Graph2",#N/A,TRUE,"Output";"Section4",#N/A,TRUE,"Title";"Gap1",#N/A,TRUE,"Output";"Section5",#N/A,TRUE,"Title";"Model_all",#N/A,TRUE,"Autostrade S.p.A."}</definedName>
    <definedName name="wrn.Reporting." localSheetId="6" hidden="1">{#N/A,#N/A,FALSE,"MJB";#N/A,#N/A,FALSE,"PIA";#N/A,#N/A,FALSE,"UC";"AH 2e fase",#N/A,FALSE,"AH 2e fase";"Amsterdamseweg",#N/A,FALSE,"Amsterdamseweg";"Arena Campus A",#N/A,FALSE,"Arena Campus A";"Arena Campus B",#N/A,FALSE,"Arena Campus B";"Arena Campus C-I",#N/A,FALSE,"Arena Campus C-I";"Bagijnhof",#N/A,FALSE,"Bagijnhof";"Cap II",#N/A,FALSE,"Cap Gemini II";"Catharinaplein",#N/A,FALSE,"Catharinaplein";"De Boompjes Kantoren",#N/A,FALSE,"De Boompjes - Kant.toren";"De Boompjes Wonen",#N/A,FALSE,"De Boompjes - Woontoren";"De Boompjes Parking",#N/A,FALSE,"De Boompjes - Park.gar.";"De Boompjes Monument",#N/A,FALSE,"De Boompjes - Monument";"De Taats",#N/A,FALSE,"De Taats";"De Vrijheid",#N/A,FALSE,"De vrijheid";"Entre Deux",#N/A,FALSE,"Entre Deux";"Grasbroek",#N/A,FALSE,"Grasbroek";"Grotiustoren",#N/A,FALSE,"Grotiustoren";"Hardenberg",#N/A,FALSE,"Hardenberg";"Heerlen",#N/A,FALSE,"Heerlen";"Hoog Hage",#N/A,FALSE,"Hoog Hage";"Kon Julianaplein",#N/A,FALSE,"Kon Julianaplein";"Maanplein 11",#N/A,FALSE,"Maanplein 11";"Marten Meesweg Ren",#N/A,FALSE,"Marten Mees renovation";"marten meesw New",#N/A,FALSE,"Marten Mees - new development";"Nesselande",#N/A,FALSE,"Nesselande";"Nieuwegein",#N/A,FALSE,"Nieuwegein";"Nike II",#N/A,FALSE,"Nike II";"Parooldriehoek",#N/A,FALSE,"Parooldriehoek";"Schalkwijk",#N/A,FALSE,"Schalkwijk";"Spijkenisse",#N/A,FALSE,"Spijkenisse";"Spuimarkt BAM",#N/A,FALSE,"Spuimarkt BAM";"Spuimarkt ING",#N/A,FALSE,"Spuimarkt ING";"Spuimarkt Multi",#N/A,FALSE,"Spuimarkt Multi";"Stadshart Arnhem",#N/A,FALSE,"Stadshart Arnhem";"UCP",#N/A,FALSE,"UCP";"Vleuterweide",#N/A,FALSE,"Vleuterweide";"Waterfront",#N/A,FALSE,"Waterfront";"Woerden",#N/A,FALSE,"Woerden"}</definedName>
    <definedName name="wrn.Reporting." localSheetId="4" hidden="1">{#N/A,#N/A,FALSE,"MJB";#N/A,#N/A,FALSE,"PIA";#N/A,#N/A,FALSE,"UC";"AH 2e fase",#N/A,FALSE,"AH 2e fase";"Amsterdamseweg",#N/A,FALSE,"Amsterdamseweg";"Arena Campus A",#N/A,FALSE,"Arena Campus A";"Arena Campus B",#N/A,FALSE,"Arena Campus B";"Arena Campus C-I",#N/A,FALSE,"Arena Campus C-I";"Bagijnhof",#N/A,FALSE,"Bagijnhof";"Cap II",#N/A,FALSE,"Cap Gemini II";"Catharinaplein",#N/A,FALSE,"Catharinaplein";"De Boompjes Kantoren",#N/A,FALSE,"De Boompjes - Kant.toren";"De Boompjes Wonen",#N/A,FALSE,"De Boompjes - Woontoren";"De Boompjes Parking",#N/A,FALSE,"De Boompjes - Park.gar.";"De Boompjes Monument",#N/A,FALSE,"De Boompjes - Monument";"De Taats",#N/A,FALSE,"De Taats";"De Vrijheid",#N/A,FALSE,"De vrijheid";"Entre Deux",#N/A,FALSE,"Entre Deux";"Grasbroek",#N/A,FALSE,"Grasbroek";"Grotiustoren",#N/A,FALSE,"Grotiustoren";"Hardenberg",#N/A,FALSE,"Hardenberg";"Heerlen",#N/A,FALSE,"Heerlen";"Hoog Hage",#N/A,FALSE,"Hoog Hage";"Kon Julianaplein",#N/A,FALSE,"Kon Julianaplein";"Maanplein 11",#N/A,FALSE,"Maanplein 11";"Marten Meesweg Ren",#N/A,FALSE,"Marten Mees renovation";"marten meesw New",#N/A,FALSE,"Marten Mees - new development";"Nesselande",#N/A,FALSE,"Nesselande";"Nieuwegein",#N/A,FALSE,"Nieuwegein";"Nike II",#N/A,FALSE,"Nike II";"Parooldriehoek",#N/A,FALSE,"Parooldriehoek";"Schalkwijk",#N/A,FALSE,"Schalkwijk";"Spijkenisse",#N/A,FALSE,"Spijkenisse";"Spuimarkt BAM",#N/A,FALSE,"Spuimarkt BAM";"Spuimarkt ING",#N/A,FALSE,"Spuimarkt ING";"Spuimarkt Multi",#N/A,FALSE,"Spuimarkt Multi";"Stadshart Arnhem",#N/A,FALSE,"Stadshart Arnhem";"UCP",#N/A,FALSE,"UCP";"Vleuterweide",#N/A,FALSE,"Vleuterweide";"Waterfront",#N/A,FALSE,"Waterfront";"Woerden",#N/A,FALSE,"Woerden"}</definedName>
    <definedName name="wrn.Reporting." localSheetId="5" hidden="1">{#N/A,#N/A,FALSE,"MJB";#N/A,#N/A,FALSE,"PIA";#N/A,#N/A,FALSE,"UC";"AH 2e fase",#N/A,FALSE,"AH 2e fase";"Amsterdamseweg",#N/A,FALSE,"Amsterdamseweg";"Arena Campus A",#N/A,FALSE,"Arena Campus A";"Arena Campus B",#N/A,FALSE,"Arena Campus B";"Arena Campus C-I",#N/A,FALSE,"Arena Campus C-I";"Bagijnhof",#N/A,FALSE,"Bagijnhof";"Cap II",#N/A,FALSE,"Cap Gemini II";"Catharinaplein",#N/A,FALSE,"Catharinaplein";"De Boompjes Kantoren",#N/A,FALSE,"De Boompjes - Kant.toren";"De Boompjes Wonen",#N/A,FALSE,"De Boompjes - Woontoren";"De Boompjes Parking",#N/A,FALSE,"De Boompjes - Park.gar.";"De Boompjes Monument",#N/A,FALSE,"De Boompjes - Monument";"De Taats",#N/A,FALSE,"De Taats";"De Vrijheid",#N/A,FALSE,"De vrijheid";"Entre Deux",#N/A,FALSE,"Entre Deux";"Grasbroek",#N/A,FALSE,"Grasbroek";"Grotiustoren",#N/A,FALSE,"Grotiustoren";"Hardenberg",#N/A,FALSE,"Hardenberg";"Heerlen",#N/A,FALSE,"Heerlen";"Hoog Hage",#N/A,FALSE,"Hoog Hage";"Kon Julianaplein",#N/A,FALSE,"Kon Julianaplein";"Maanplein 11",#N/A,FALSE,"Maanplein 11";"Marten Meesweg Ren",#N/A,FALSE,"Marten Mees renovation";"marten meesw New",#N/A,FALSE,"Marten Mees - new development";"Nesselande",#N/A,FALSE,"Nesselande";"Nieuwegein",#N/A,FALSE,"Nieuwegein";"Nike II",#N/A,FALSE,"Nike II";"Parooldriehoek",#N/A,FALSE,"Parooldriehoek";"Schalkwijk",#N/A,FALSE,"Schalkwijk";"Spijkenisse",#N/A,FALSE,"Spijkenisse";"Spuimarkt BAM",#N/A,FALSE,"Spuimarkt BAM";"Spuimarkt ING",#N/A,FALSE,"Spuimarkt ING";"Spuimarkt Multi",#N/A,FALSE,"Spuimarkt Multi";"Stadshart Arnhem",#N/A,FALSE,"Stadshart Arnhem";"UCP",#N/A,FALSE,"UCP";"Vleuterweide",#N/A,FALSE,"Vleuterweide";"Waterfront",#N/A,FALSE,"Waterfront";"Woerden",#N/A,FALSE,"Woerden"}</definedName>
    <definedName name="wrn.Reporting." hidden="1">{#N/A,#N/A,FALSE,"MJB";#N/A,#N/A,FALSE,"PIA";#N/A,#N/A,FALSE,"UC";"AH 2e fase",#N/A,FALSE,"AH 2e fase";"Amsterdamseweg",#N/A,FALSE,"Amsterdamseweg";"Arena Campus A",#N/A,FALSE,"Arena Campus A";"Arena Campus B",#N/A,FALSE,"Arena Campus B";"Arena Campus C-I",#N/A,FALSE,"Arena Campus C-I";"Bagijnhof",#N/A,FALSE,"Bagijnhof";"Cap II",#N/A,FALSE,"Cap Gemini II";"Catharinaplein",#N/A,FALSE,"Catharinaplein";"De Boompjes Kantoren",#N/A,FALSE,"De Boompjes - Kant.toren";"De Boompjes Wonen",#N/A,FALSE,"De Boompjes - Woontoren";"De Boompjes Parking",#N/A,FALSE,"De Boompjes - Park.gar.";"De Boompjes Monument",#N/A,FALSE,"De Boompjes - Monument";"De Taats",#N/A,FALSE,"De Taats";"De Vrijheid",#N/A,FALSE,"De vrijheid";"Entre Deux",#N/A,FALSE,"Entre Deux";"Grasbroek",#N/A,FALSE,"Grasbroek";"Grotiustoren",#N/A,FALSE,"Grotiustoren";"Hardenberg",#N/A,FALSE,"Hardenberg";"Heerlen",#N/A,FALSE,"Heerlen";"Hoog Hage",#N/A,FALSE,"Hoog Hage";"Kon Julianaplein",#N/A,FALSE,"Kon Julianaplein";"Maanplein 11",#N/A,FALSE,"Maanplein 11";"Marten Meesweg Ren",#N/A,FALSE,"Marten Mees renovation";"marten meesw New",#N/A,FALSE,"Marten Mees - new development";"Nesselande",#N/A,FALSE,"Nesselande";"Nieuwegein",#N/A,FALSE,"Nieuwegein";"Nike II",#N/A,FALSE,"Nike II";"Parooldriehoek",#N/A,FALSE,"Parooldriehoek";"Schalkwijk",#N/A,FALSE,"Schalkwijk";"Spijkenisse",#N/A,FALSE,"Spijkenisse";"Spuimarkt BAM",#N/A,FALSE,"Spuimarkt BAM";"Spuimarkt ING",#N/A,FALSE,"Spuimarkt ING";"Spuimarkt Multi",#N/A,FALSE,"Spuimarkt Multi";"Stadshart Arnhem",#N/A,FALSE,"Stadshart Arnhem";"UCP",#N/A,FALSE,"UCP";"Vleuterweide",#N/A,FALSE,"Vleuterweide";"Waterfront",#N/A,FALSE,"Waterfront";"Woerden",#N/A,FALSE,"Woerden"}</definedName>
    <definedName name="wrn.Restructuring." hidden="1">{"restprint",#N/A,FALSE,"Restructuring"}</definedName>
    <definedName name="wrn.Saldenliste." localSheetId="6" hidden="1">{"Saldenliste",#N/A,FALSE,"H A Ü"}</definedName>
    <definedName name="wrn.Saldenliste." localSheetId="4" hidden="1">{"Saldenliste",#N/A,FALSE,"H A Ü"}</definedName>
    <definedName name="wrn.Saldenliste." localSheetId="5" hidden="1">{"Saldenliste",#N/A,FALSE,"H A Ü"}</definedName>
    <definedName name="wrn.Saldenliste." hidden="1">{"Saldenliste",#N/A,FALSE,"H A Ü"}</definedName>
    <definedName name="wrn.SAMPLE." hidden="1">{"JPM1",#N/A,FALSE,"TI_All Projects"}</definedName>
    <definedName name="wrn.ServiceV2.1." localSheetId="6" hidden="1">{#N/A,#N/A,FALSE,"SC1";#N/A,#N/A,FALSE,"SC5";#N/A,#N/A,FALSE,"SC10";#N/A,#N/A,FALSE,"SC11";#N/A,#N/A,FALSE,"SC12";#N/A,#N/A,FALSE,"SC13";#N/A,#N/A,FALSE,"SC14";#N/A,#N/A,FALSE,"SC15";#N/A,#N/A,FALSE,"SC21";#N/A,#N/A,FALSE,"SC90";#N/A,#N/A,FALSE,"Oscar";#N/A,#N/A,FALSE,"Checklist"}</definedName>
    <definedName name="wrn.ServiceV2.1." localSheetId="4" hidden="1">{#N/A,#N/A,FALSE,"SC1";#N/A,#N/A,FALSE,"SC5";#N/A,#N/A,FALSE,"SC10";#N/A,#N/A,FALSE,"SC11";#N/A,#N/A,FALSE,"SC12";#N/A,#N/A,FALSE,"SC13";#N/A,#N/A,FALSE,"SC14";#N/A,#N/A,FALSE,"SC15";#N/A,#N/A,FALSE,"SC21";#N/A,#N/A,FALSE,"SC90";#N/A,#N/A,FALSE,"Oscar";#N/A,#N/A,FALSE,"Checklist"}</definedName>
    <definedName name="wrn.ServiceV2.1." localSheetId="5" hidden="1">{#N/A,#N/A,FALSE,"SC1";#N/A,#N/A,FALSE,"SC5";#N/A,#N/A,FALSE,"SC10";#N/A,#N/A,FALSE,"SC11";#N/A,#N/A,FALSE,"SC12";#N/A,#N/A,FALSE,"SC13";#N/A,#N/A,FALSE,"SC14";#N/A,#N/A,FALSE,"SC15";#N/A,#N/A,FALSE,"SC21";#N/A,#N/A,FALSE,"SC90";#N/A,#N/A,FALSE,"Oscar";#N/A,#N/A,FALSE,"Checklist"}</definedName>
    <definedName name="wrn.ServiceV2.1." hidden="1">{#N/A,#N/A,FALSE,"SC1";#N/A,#N/A,FALSE,"SC5";#N/A,#N/A,FALSE,"SC10";#N/A,#N/A,FALSE,"SC11";#N/A,#N/A,FALSE,"SC12";#N/A,#N/A,FALSE,"SC13";#N/A,#N/A,FALSE,"SC14";#N/A,#N/A,FALSE,"SC15";#N/A,#N/A,FALSE,"SC21";#N/A,#N/A,FALSE,"SC90";#N/A,#N/A,FALSE,"Oscar";#N/A,#N/A,FALSE,"Checklist"}</definedName>
    <definedName name="wrn.Seth." localSheetId="6" hidden="1">{#N/A,#N/A,FALSE,"Assumps";#N/A,#N/A,FALSE,"Summary";#N/A,#N/A,FALSE,"Owned";#N/A,#N/A,FALSE,"Waikiki";#N/A,#N/A,FALSE,"Reef";#N/A,#N/A,FALSE,"Kuhio";#N/A,#N/A,FALSE,"East";#N/A,#N/A,FALSE,"West";#N/A,#N/A,FALSE,"Reef_Towers";#N/A,#N/A,FALSE,"Waikiki_Tower";#N/A,#N/A,FALSE,"Edgewater";#N/A,#N/A,FALSE,"Village";#N/A,#N/A,FALSE,"Coral_Seas";#N/A,#N/A,FALSE,"Reef_Lanais";#N/A,#N/A,FALSE,"Royal";#N/A,#N/A,FALSE,"Islander_Waikiki";#N/A,#N/A,FALSE,"Surf";#N/A,#N/A,FALSE,"Ala_Wai";"Manage1",#N/A,FALSE,"Manage";#N/A,#N/A,FALSE,"Manback";"Invest1",#N/A,FALSE,"Invest";"Commercial1",#N/A,FALSE,"Commercial";"Dev1",#N/A,FALSE,"Dev"}</definedName>
    <definedName name="wrn.Seth." localSheetId="4" hidden="1">{#N/A,#N/A,FALSE,"Assumps";#N/A,#N/A,FALSE,"Summary";#N/A,#N/A,FALSE,"Owned";#N/A,#N/A,FALSE,"Waikiki";#N/A,#N/A,FALSE,"Reef";#N/A,#N/A,FALSE,"Kuhio";#N/A,#N/A,FALSE,"East";#N/A,#N/A,FALSE,"West";#N/A,#N/A,FALSE,"Reef_Towers";#N/A,#N/A,FALSE,"Waikiki_Tower";#N/A,#N/A,FALSE,"Edgewater";#N/A,#N/A,FALSE,"Village";#N/A,#N/A,FALSE,"Coral_Seas";#N/A,#N/A,FALSE,"Reef_Lanais";#N/A,#N/A,FALSE,"Royal";#N/A,#N/A,FALSE,"Islander_Waikiki";#N/A,#N/A,FALSE,"Surf";#N/A,#N/A,FALSE,"Ala_Wai";"Manage1",#N/A,FALSE,"Manage";#N/A,#N/A,FALSE,"Manback";"Invest1",#N/A,FALSE,"Invest";"Commercial1",#N/A,FALSE,"Commercial";"Dev1",#N/A,FALSE,"Dev"}</definedName>
    <definedName name="wrn.Seth." localSheetId="5" hidden="1">{#N/A,#N/A,FALSE,"Assumps";#N/A,#N/A,FALSE,"Summary";#N/A,#N/A,FALSE,"Owned";#N/A,#N/A,FALSE,"Waikiki";#N/A,#N/A,FALSE,"Reef";#N/A,#N/A,FALSE,"Kuhio";#N/A,#N/A,FALSE,"East";#N/A,#N/A,FALSE,"West";#N/A,#N/A,FALSE,"Reef_Towers";#N/A,#N/A,FALSE,"Waikiki_Tower";#N/A,#N/A,FALSE,"Edgewater";#N/A,#N/A,FALSE,"Village";#N/A,#N/A,FALSE,"Coral_Seas";#N/A,#N/A,FALSE,"Reef_Lanais";#N/A,#N/A,FALSE,"Royal";#N/A,#N/A,FALSE,"Islander_Waikiki";#N/A,#N/A,FALSE,"Surf";#N/A,#N/A,FALSE,"Ala_Wai";"Manage1",#N/A,FALSE,"Manage";#N/A,#N/A,FALSE,"Manback";"Invest1",#N/A,FALSE,"Invest";"Commercial1",#N/A,FALSE,"Commercial";"Dev1",#N/A,FALSE,"Dev"}</definedName>
    <definedName name="wrn.Seth." hidden="1">{#N/A,#N/A,FALSE,"Assumps";#N/A,#N/A,FALSE,"Summary";#N/A,#N/A,FALSE,"Owned";#N/A,#N/A,FALSE,"Waikiki";#N/A,#N/A,FALSE,"Reef";#N/A,#N/A,FALSE,"Kuhio";#N/A,#N/A,FALSE,"East";#N/A,#N/A,FALSE,"West";#N/A,#N/A,FALSE,"Reef_Towers";#N/A,#N/A,FALSE,"Waikiki_Tower";#N/A,#N/A,FALSE,"Edgewater";#N/A,#N/A,FALSE,"Village";#N/A,#N/A,FALSE,"Coral_Seas";#N/A,#N/A,FALSE,"Reef_Lanais";#N/A,#N/A,FALSE,"Royal";#N/A,#N/A,FALSE,"Islander_Waikiki";#N/A,#N/A,FALSE,"Surf";#N/A,#N/A,FALSE,"Ala_Wai";"Manage1",#N/A,FALSE,"Manage";#N/A,#N/A,FALSE,"Manback";"Invest1",#N/A,FALSE,"Invest";"Commercial1",#N/A,FALSE,"Commercial";"Dev1",#N/A,FALSE,"Dev"}</definedName>
    <definedName name="wrn.SethII." localSheetId="6" hidden="1">{#N/A,#N/A,FALSE,"Assumps";#N/A,#N/A,FALSE,"Owned";#N/A,#N/A,FALSE,"Manage";#N/A,#N/A,FALSE,"Manback";#N/A,#N/A,FALSE,"Invest";#N/A,#N/A,FALSE,"Commercial"}</definedName>
    <definedName name="wrn.SethII." localSheetId="4" hidden="1">{#N/A,#N/A,FALSE,"Assumps";#N/A,#N/A,FALSE,"Owned";#N/A,#N/A,FALSE,"Manage";#N/A,#N/A,FALSE,"Manback";#N/A,#N/A,FALSE,"Invest";#N/A,#N/A,FALSE,"Commercial"}</definedName>
    <definedName name="wrn.SethII." localSheetId="5" hidden="1">{#N/A,#N/A,FALSE,"Assumps";#N/A,#N/A,FALSE,"Owned";#N/A,#N/A,FALSE,"Manage";#N/A,#N/A,FALSE,"Manback";#N/A,#N/A,FALSE,"Invest";#N/A,#N/A,FALSE,"Commercial"}</definedName>
    <definedName name="wrn.SethII." hidden="1">{#N/A,#N/A,FALSE,"Assumps";#N/A,#N/A,FALSE,"Owned";#N/A,#N/A,FALSE,"Manage";#N/A,#N/A,FALSE,"Manback";#N/A,#N/A,FALSE,"Invest";#N/A,#N/A,FALSE,"Commercial"}</definedName>
    <definedName name="wrn.Short." localSheetId="6" hidden="1">{#N/A,#N/A,TRUE,"ExecSummary";#N/A,#N/A,TRUE,"Main";#N/A,#N/A,TRUE,"Finance";#N/A,#N/A,TRUE,"EstCashflow"}</definedName>
    <definedName name="wrn.Short." localSheetId="4" hidden="1">{#N/A,#N/A,TRUE,"ExecSummary";#N/A,#N/A,TRUE,"Main";#N/A,#N/A,TRUE,"Finance";#N/A,#N/A,TRUE,"EstCashflow"}</definedName>
    <definedName name="wrn.Short." localSheetId="5" hidden="1">{#N/A,#N/A,TRUE,"ExecSummary";#N/A,#N/A,TRUE,"Main";#N/A,#N/A,TRUE,"Finance";#N/A,#N/A,TRUE,"EstCashflow"}</definedName>
    <definedName name="wrn.Short." hidden="1">{#N/A,#N/A,TRUE,"ExecSummary";#N/A,#N/A,TRUE,"Main";#N/A,#N/A,TRUE,"Finance";#N/A,#N/A,TRUE,"EstCashflow"}</definedName>
    <definedName name="wrn.ShortPlusExecSumms." localSheetId="6" hidden="1">{#N/A,#N/A,TRUE,"ExecSummary";#N/A,#N/A,TRUE,"ExecSummaryCosts";#N/A,#N/A,TRUE,"ExecSummaryRent";#N/A,#N/A,TRUE,"Main";#N/A,#N/A,TRUE,"Finance";#N/A,#N/A,TRUE,"EstCashflow"}</definedName>
    <definedName name="wrn.ShortPlusExecSumms." localSheetId="4" hidden="1">{#N/A,#N/A,TRUE,"ExecSummary";#N/A,#N/A,TRUE,"ExecSummaryCosts";#N/A,#N/A,TRUE,"ExecSummaryRent";#N/A,#N/A,TRUE,"Main";#N/A,#N/A,TRUE,"Finance";#N/A,#N/A,TRUE,"EstCashflow"}</definedName>
    <definedName name="wrn.ShortPlusExecSumms." localSheetId="5" hidden="1">{#N/A,#N/A,TRUE,"ExecSummary";#N/A,#N/A,TRUE,"ExecSummaryCosts";#N/A,#N/A,TRUE,"ExecSummaryRent";#N/A,#N/A,TRUE,"Main";#N/A,#N/A,TRUE,"Finance";#N/A,#N/A,TRUE,"EstCashflow"}</definedName>
    <definedName name="wrn.ShortPlusExecSumms." hidden="1">{#N/A,#N/A,TRUE,"ExecSummary";#N/A,#N/A,TRUE,"ExecSummaryCosts";#N/A,#N/A,TRUE,"ExecSummaryRent";#N/A,#N/A,TRUE,"Main";#N/A,#N/A,TRUE,"Finance";#N/A,#N/A,TRUE,"EstCashflow"}</definedName>
    <definedName name="wrn.SCH._.SEGUROS." hidden="1">{"vista1",#N/A,FALSE,"SCH";"vista2",#N/A,FALSE,"SCH"}</definedName>
    <definedName name="wrn.schedules." localSheetId="6" hidden="1">{"schedule1",#N/A,FALSE,"Sheet1";"schedule2",#N/A,FALSE,"Sheet1";"schedule3",#N/A,FALSE,"Sheet1";"schedule4",#N/A,FALSE,"Sheet1";"schedule5",#N/A,FALSE,"Sheet1";"schedule6",#N/A,FALSE,"Sheet1"}</definedName>
    <definedName name="wrn.schedules." localSheetId="4" hidden="1">{"schedule1",#N/A,FALSE,"Sheet1";"schedule2",#N/A,FALSE,"Sheet1";"schedule3",#N/A,FALSE,"Sheet1";"schedule4",#N/A,FALSE,"Sheet1";"schedule5",#N/A,FALSE,"Sheet1";"schedule6",#N/A,FALSE,"Sheet1"}</definedName>
    <definedName name="wrn.schedules." localSheetId="5"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IM95." hidden="1">{#N/A,#N/A,FALSE,"SIM95"}</definedName>
    <definedName name="wrn.sim953" hidden="1">{#N/A,#N/A,FALSE,"SIM95"}</definedName>
    <definedName name="wrn.sim954" hidden="1">{#N/A,#N/A,FALSE,"SIM95"}</definedName>
    <definedName name="wrn.sony11.09." hidden="1">{#N/A,#N/A,FALSE,"cover sheet";#N/A,#N/A,FALSE,"page 1";#N/A,#N/A,FALSE,"page 2";#N/A,#N/A,FALSE,"page 3";"page4a",#N/A,FALSE,"page 4";"page 5",#N/A,FALSE,"page 5 &amp; 6";"page 6",#N/A,FALSE,"page 5 &amp; 6";#N/A,#N/A,FALSE,"page 7";#N/A,#N/A,FALSE,"page 8";#N/A,#N/A,FALSE,"SCH15 RENT UP LOSS";#N/A,#N/A,FALSE,"page 9";#N/A,#N/A,FALSE,"SCH15 RENT UP LOSS";"prorent",#N/A,FALSE,"SCH 15 RENTAL ASSUMPTIONS";"rentblda",#N/A,FALSE,"SHEET 21 BLD A RENT UP";"rentb1",#N/A,FALSE,"SHEET 22 BLD B-1 RENT UP";"rentb2",#N/A,FALSE,"SHEET 23 BLD B-2 APARTMENT";"rentbldc",#N/A,FALSE,"SHEET 24 OFFICE BLDG C";"rentbldd",#N/A,FALSE,"SHEET 25 BLDG D";"rentblde1",#N/A,FALSE,"SHEET 26 BLDG E-1";"rentblde2",#N/A,FALSE,"SHEET 26 BLDG E-2";"rentbldgf",#N/A,FALSE,"SHEET 27 BLDG F";"rentbg",#N/A,FALSE,"B-GRADE CINEMA &amp; PARKING"}</definedName>
    <definedName name="wrn.SPAINQ32000mjb." localSheetId="6" hidden="1">{#N/A,#N/A,FALSE,"SPAmjb";"mjb",#N/A,FALSE,"Forum Galicia";"mjb",#N/A,FALSE,"For Monte";"mjb",#N/A,FALSE,"La Coruna";"mjb",#N/A,FALSE,"Leon";"mjb",#N/A,FALSE,"Salamanca"}</definedName>
    <definedName name="wrn.SPAINQ32000mjb." localSheetId="4" hidden="1">{#N/A,#N/A,FALSE,"SPAmjb";"mjb",#N/A,FALSE,"Forum Galicia";"mjb",#N/A,FALSE,"For Monte";"mjb",#N/A,FALSE,"La Coruna";"mjb",#N/A,FALSE,"Leon";"mjb",#N/A,FALSE,"Salamanca"}</definedName>
    <definedName name="wrn.SPAINQ32000mjb." localSheetId="5" hidden="1">{#N/A,#N/A,FALSE,"SPAmjb";"mjb",#N/A,FALSE,"Forum Galicia";"mjb",#N/A,FALSE,"For Monte";"mjb",#N/A,FALSE,"La Coruna";"mjb",#N/A,FALSE,"Leon";"mjb",#N/A,FALSE,"Salamanca"}</definedName>
    <definedName name="wrn.SPAINQ32000mjb." hidden="1">{#N/A,#N/A,FALSE,"SPAmjb";"mjb",#N/A,FALSE,"Forum Galicia";"mjb",#N/A,FALSE,"For Monte";"mjb",#N/A,FALSE,"La Coruna";"mjb",#N/A,FALSE,"Leon";"mjb",#N/A,FALSE,"Salamanca"}</definedName>
    <definedName name="wrn.SPAINQ32000pia." localSheetId="6" hidden="1">{#N/A,#N/A,FALSE,"SPApia";"pia",#N/A,FALSE,"Forum Galicia";"pia",#N/A,FALSE,"La Coruna";"pia",#N/A,FALSE,"Salamanca"}</definedName>
    <definedName name="wrn.SPAINQ32000pia." localSheetId="4" hidden="1">{#N/A,#N/A,FALSE,"SPApia";"pia",#N/A,FALSE,"Forum Galicia";"pia",#N/A,FALSE,"La Coruna";"pia",#N/A,FALSE,"Salamanca"}</definedName>
    <definedName name="wrn.SPAINQ32000pia." localSheetId="5" hidden="1">{#N/A,#N/A,FALSE,"SPApia";"pia",#N/A,FALSE,"Forum Galicia";"pia",#N/A,FALSE,"La Coruna";"pia",#N/A,FALSE,"Salamanca"}</definedName>
    <definedName name="wrn.SPAINQ32000pia." hidden="1">{#N/A,#N/A,FALSE,"SPApia";"pia",#N/A,FALSE,"Forum Galicia";"pia",#N/A,FALSE,"La Coruna";"pia",#N/A,FALSE,"Salamanca"}</definedName>
    <definedName name="wrn.StandardLessInterestCalc." localSheetId="6" hidden="1">{#N/A,#N/A,TRUE,"ExecSummary";#N/A,#N/A,TRUE,"ProjDescription";#N/A,#N/A,TRUE,"CostSummary";#N/A,#N/A,TRUE,"Main";#N/A,#N/A,TRUE,"Finance";#N/A,#N/A,TRUE,"EstCashflow";#N/A,#N/A,TRUE,"ExhibitA";#N/A,#N/A,TRUE,"CTD"}</definedName>
    <definedName name="wrn.StandardLessInterestCalc." localSheetId="4" hidden="1">{#N/A,#N/A,TRUE,"ExecSummary";#N/A,#N/A,TRUE,"ProjDescription";#N/A,#N/A,TRUE,"CostSummary";#N/A,#N/A,TRUE,"Main";#N/A,#N/A,TRUE,"Finance";#N/A,#N/A,TRUE,"EstCashflow";#N/A,#N/A,TRUE,"ExhibitA";#N/A,#N/A,TRUE,"CTD"}</definedName>
    <definedName name="wrn.StandardLessInterestCalc." localSheetId="5" hidden="1">{#N/A,#N/A,TRUE,"ExecSummary";#N/A,#N/A,TRUE,"ProjDescription";#N/A,#N/A,TRUE,"CostSummary";#N/A,#N/A,TRUE,"Main";#N/A,#N/A,TRUE,"Finance";#N/A,#N/A,TRUE,"EstCashflow";#N/A,#N/A,TRUE,"ExhibitA";#N/A,#N/A,TRUE,"CTD"}</definedName>
    <definedName name="wrn.StandardLessInterestCalc." hidden="1">{#N/A,#N/A,TRUE,"ExecSummary";#N/A,#N/A,TRUE,"ProjDescription";#N/A,#N/A,TRUE,"CostSummary";#N/A,#N/A,TRUE,"Main";#N/A,#N/A,TRUE,"Finance";#N/A,#N/A,TRUE,"EstCashflow";#N/A,#N/A,TRUE,"ExhibitA";#N/A,#N/A,TRUE,"CTD"}</definedName>
    <definedName name="wrn.StandardPlusInterestCalc." localSheetId="6" hidden="1">{#N/A,#N/A,TRUE,"ExecSummary";#N/A,#N/A,TRUE,"ProjDescription";#N/A,#N/A,TRUE,"CostSummary";#N/A,#N/A,TRUE,"Main";#N/A,#N/A,TRUE,"Finance";#N/A,#N/A,TRUE,"EstCashflow";#N/A,#N/A,TRUE,"RevenueCalculation";#N/A,#N/A,TRUE,"InterestCalculation";#N/A,#N/A,TRUE,"COLCalculation";#N/A,#N/A,TRUE,"ExhibitA";#N/A,#N/A,TRUE,"CTD"}</definedName>
    <definedName name="wrn.StandardPlusInterestCalc." localSheetId="4" hidden="1">{#N/A,#N/A,TRUE,"ExecSummary";#N/A,#N/A,TRUE,"ProjDescription";#N/A,#N/A,TRUE,"CostSummary";#N/A,#N/A,TRUE,"Main";#N/A,#N/A,TRUE,"Finance";#N/A,#N/A,TRUE,"EstCashflow";#N/A,#N/A,TRUE,"RevenueCalculation";#N/A,#N/A,TRUE,"InterestCalculation";#N/A,#N/A,TRUE,"COLCalculation";#N/A,#N/A,TRUE,"ExhibitA";#N/A,#N/A,TRUE,"CTD"}</definedName>
    <definedName name="wrn.StandardPlusInterestCalc." localSheetId="5" hidden="1">{#N/A,#N/A,TRUE,"ExecSummary";#N/A,#N/A,TRUE,"ProjDescription";#N/A,#N/A,TRUE,"CostSummary";#N/A,#N/A,TRUE,"Main";#N/A,#N/A,TRUE,"Finance";#N/A,#N/A,TRUE,"EstCashflow";#N/A,#N/A,TRUE,"RevenueCalculation";#N/A,#N/A,TRUE,"InterestCalculation";#N/A,#N/A,TRUE,"COLCalculation";#N/A,#N/A,TRUE,"ExhibitA";#N/A,#N/A,TRUE,"CTD"}</definedName>
    <definedName name="wrn.StandardPlusInterestCalc." hidden="1">{#N/A,#N/A,TRUE,"ExecSummary";#N/A,#N/A,TRUE,"ProjDescription";#N/A,#N/A,TRUE,"CostSummary";#N/A,#N/A,TRUE,"Main";#N/A,#N/A,TRUE,"Finance";#N/A,#N/A,TRUE,"EstCashflow";#N/A,#N/A,TRUE,"RevenueCalculation";#N/A,#N/A,TRUE,"InterestCalculation";#N/A,#N/A,TRUE,"COLCalculation";#N/A,#N/A,TRUE,"ExhibitA";#N/A,#N/A,TRUE,"CTD"}</definedName>
    <definedName name="wrn.Stundenzettel." hidden="1">{#N/A,#N/A,FALSE,"M1";#N/A,#N/A,FALSE,"K7";#N/A,#N/A,FALSE,"K6";#N/A,#N/A,FALSE,"K5";#N/A,#N/A,FALSE,"K4";#N/A,#N/A,FALSE,"K3";#N/A,#N/A,FALSE,"K2";#N/A,#N/A,FALSE,"K1"}</definedName>
    <definedName name="wrn.Subs." localSheetId="6"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bs." localSheetId="4"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bs." localSheetId="5"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bs."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bs1." localSheetId="6"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bs1." localSheetId="4"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bs1." localSheetId="5"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bs1."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mmary." hidden="1">{#N/A,#N/A,FALSE,"Summary"}</definedName>
    <definedName name="wrn.Supplemental." hidden="1">{"Supplemental",#N/A,FALSE,"Supplemental"}</definedName>
    <definedName name="wrn.SWIQ32000mjb." localSheetId="6" hidden="1">{"mjb",#N/A,FALSE,"Hardturm"}</definedName>
    <definedName name="wrn.SWIQ32000mjb." localSheetId="4" hidden="1">{"mjb",#N/A,FALSE,"Hardturm"}</definedName>
    <definedName name="wrn.SWIQ32000mjb." localSheetId="5" hidden="1">{"mjb",#N/A,FALSE,"Hardturm"}</definedName>
    <definedName name="wrn.SWIQ32000mjb." hidden="1">{"mjb",#N/A,FALSE,"Hardturm"}</definedName>
    <definedName name="wrn.SWIQ32000pia." localSheetId="6" hidden="1">{#N/A,#N/A,FALSE,"SWIpia";"pia",#N/A,FALSE,"Hardturm"}</definedName>
    <definedName name="wrn.SWIQ32000pia." localSheetId="4" hidden="1">{#N/A,#N/A,FALSE,"SWIpia";"pia",#N/A,FALSE,"Hardturm"}</definedName>
    <definedName name="wrn.SWIQ32000pia." localSheetId="5" hidden="1">{#N/A,#N/A,FALSE,"SWIpia";"pia",#N/A,FALSE,"Hardturm"}</definedName>
    <definedName name="wrn.SWIQ32000pia." hidden="1">{#N/A,#N/A,FALSE,"SWIpia";"pia",#N/A,FALSE,"Hardturm"}</definedName>
    <definedName name="wrn.TAG." hidden="1">{"TAG1AGMS",#N/A,FALSE,"TAG 1A"}</definedName>
    <definedName name="wrn.Tages" hidden="1">{"Tages_D",#N/A,FALSE,"Tagesbericht";"Tages_PL",#N/A,FALSE,"Tagesbericht"}</definedName>
    <definedName name="wrn.Tagesbericht." hidden="1">{"Tages_D",#N/A,FALSE,"Tagesbericht";"Tages_PL",#N/A,FALSE,"Tagesbericht"}</definedName>
    <definedName name="wrn.TDM." hidden="1">{"gesamtD",#N/A,FALSE,"GESAMT";"zentraleD",#N/A,FALSE,"ZENTRALE";"szczecinD",#N/A,FALSE,"SZCZECIN";"czestochowaD",#N/A,FALSE,"CZESTOCHOWA";"lubinD",#N/A,FALSE,"LUBIN";"czeladzD",#N/A,FALSE,"CZELADŹ"}</definedName>
    <definedName name="wrn.Template." localSheetId="6"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4"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5"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st" localSheetId="6" hidden="1">{#N/A,#N/A,FALSE,"EOC";#N/A,#N/A,FALSE,"Distributor";#N/A,#N/A,FALSE,"Manufacturing";#N/A,#N/A,FALSE,"Service"}</definedName>
    <definedName name="wrn.test" localSheetId="4" hidden="1">{#N/A,#N/A,FALSE,"EOC";#N/A,#N/A,FALSE,"Distributor";#N/A,#N/A,FALSE,"Manufacturing";#N/A,#N/A,FALSE,"Service"}</definedName>
    <definedName name="wrn.test" localSheetId="5" hidden="1">{#N/A,#N/A,FALSE,"EOC";#N/A,#N/A,FALSE,"Distributor";#N/A,#N/A,FALSE,"Manufacturing";#N/A,#N/A,FALSE,"Service"}</definedName>
    <definedName name="wrn.test" hidden="1">{#N/A,#N/A,FALSE,"EOC";#N/A,#N/A,FALSE,"Distributor";#N/A,#N/A,FALSE,"Manufacturing";#N/A,#N/A,FALSE,"Service"}</definedName>
    <definedName name="wrn.TESTE." hidden="1">{"BAL",#N/A,TRUE,"FINANÇAS";"RUB",#N/A,TRUE,"FINANÇAS";"ASSI",#N/A,TRUE,"FINANÇAS"}</definedName>
    <definedName name="wrn.Tisk._.celkový." localSheetId="6" hidden="1">{"rekapitulace celková",#N/A,FALSE,"rekapitulace";"Krycí list celkový",#N/A,FALSE,"Krycí listy";"položky celkové",#N/A,FALSE,"soutěž"}</definedName>
    <definedName name="wrn.Tisk._.celkový." localSheetId="4" hidden="1">{"rekapitulace celková",#N/A,FALSE,"rekapitulace";"Krycí list celkový",#N/A,FALSE,"Krycí listy";"položky celkové",#N/A,FALSE,"soutěž"}</definedName>
    <definedName name="wrn.Tisk._.celkový." localSheetId="5" hidden="1">{"rekapitulace celková",#N/A,FALSE,"rekapitulace";"Krycí list celkový",#N/A,FALSE,"Krycí listy";"položky celkové",#N/A,FALSE,"soutěž"}</definedName>
    <definedName name="wrn.Tisk._.celkový." hidden="1">{"rekapitulace celková",#N/A,FALSE,"rekapitulace";"Krycí list celkový",#N/A,FALSE,"Krycí listy";"položky celkové",#N/A,FALSE,"soutěž"}</definedName>
    <definedName name="wrn.TOT." localSheetId="6" hidden="1">{#N/A,#N/A,FALSE,"P&amp;L";#N/A,#N/A,FALSE,"Var_Fixed_cost"}</definedName>
    <definedName name="wrn.TOT." localSheetId="4" hidden="1">{#N/A,#N/A,FALSE,"P&amp;L";#N/A,#N/A,FALSE,"Var_Fixed_cost"}</definedName>
    <definedName name="wrn.TOT." localSheetId="5" hidden="1">{#N/A,#N/A,FALSE,"P&amp;L";#N/A,#N/A,FALSE,"Var_Fixed_cost"}</definedName>
    <definedName name="wrn.TOT." hidden="1">{#N/A,#N/A,FALSE,"P&amp;L";#N/A,#N/A,FALSE,"Var_Fixed_cost"}</definedName>
    <definedName name="wrn.TOTAL." hidden="1">{#N/A,#N/A,FALSE,"RESUMO";#N/A,#N/A,FALSE,"REDES"}</definedName>
    <definedName name="wrn.Total._.F_CS." localSheetId="6" hidden="1">{"c&amp;FS_total",#N/A,FALSE,"F&amp;CS-lc";"C&amp;FS_business",#N/A,FALSE,"F&amp;CS-lc";"C&amp;FS_infrastructure",#N/A,FALSE,"F&amp;CS-lc"}</definedName>
    <definedName name="wrn.Total._.F_CS." localSheetId="4" hidden="1">{"c&amp;FS_total",#N/A,FALSE,"F&amp;CS-lc";"C&amp;FS_business",#N/A,FALSE,"F&amp;CS-lc";"C&amp;FS_infrastructure",#N/A,FALSE,"F&amp;CS-lc"}</definedName>
    <definedName name="wrn.Total._.F_CS." localSheetId="5" hidden="1">{"c&amp;FS_total",#N/A,FALSE,"F&amp;CS-lc";"C&amp;FS_business",#N/A,FALSE,"F&amp;CS-lc";"C&amp;FS_infrastructure",#N/A,FALSE,"F&amp;CS-lc"}</definedName>
    <definedName name="wrn.Total._.F_CS." hidden="1">{"c&amp;FS_total",#N/A,FALSE,"F&amp;CS-lc";"C&amp;FS_business",#N/A,FALSE,"F&amp;CS-lc";"C&amp;FS_infrastructure",#N/A,FALSE,"F&amp;CS-lc"}</definedName>
    <definedName name="wrn.Total._.F_CSUsdollar." localSheetId="6" hidden="1">{"F&amp;CS_total_US$",#N/A,FALSE,"F&amp;CS-US$";"F&amp;CS_business_US$",#N/A,FALSE,"F&amp;CS-US$";"F&amp;CS_infrastructure_US$",#N/A,FALSE,"F&amp;CS-US$"}</definedName>
    <definedName name="wrn.Total._.F_CSUsdollar." localSheetId="4" hidden="1">{"F&amp;CS_total_US$",#N/A,FALSE,"F&amp;CS-US$";"F&amp;CS_business_US$",#N/A,FALSE,"F&amp;CS-US$";"F&amp;CS_infrastructure_US$",#N/A,FALSE,"F&amp;CS-US$"}</definedName>
    <definedName name="wrn.Total._.F_CSUsdollar." localSheetId="5" hidden="1">{"F&amp;CS_total_US$",#N/A,FALSE,"F&amp;CS-US$";"F&amp;CS_business_US$",#N/A,FALSE,"F&amp;CS-US$";"F&amp;CS_infrastructure_US$",#N/A,FALSE,"F&amp;CS-US$"}</definedName>
    <definedName name="wrn.Total._.F_CSUsdollar." hidden="1">{"F&amp;CS_total_US$",#N/A,FALSE,"F&amp;CS-US$";"F&amp;CS_business_US$",#N/A,FALSE,"F&amp;CS-US$";"F&amp;CS_infrastructure_US$",#N/A,FALSE,"F&amp;CS-US$"}</definedName>
    <definedName name="wrn.Total._.L_M." localSheetId="6" hidden="1">{"L&amp;M_total",#N/A,FALSE,"Leasing&amp;Mgmt.-lc";"L&amp;M_business",#N/A,FALSE,"Leasing&amp;Mgmt.-lc";"L&amp;M_leasing",#N/A,FALSE,"Leasing&amp;Mgmt.-lc";"L&amp;M_infrastructure",#N/A,FALSE,"Leasing&amp;Mgmt.-lc"}</definedName>
    <definedName name="wrn.Total._.L_M." localSheetId="4" hidden="1">{"L&amp;M_total",#N/A,FALSE,"Leasing&amp;Mgmt.-lc";"L&amp;M_business",#N/A,FALSE,"Leasing&amp;Mgmt.-lc";"L&amp;M_leasing",#N/A,FALSE,"Leasing&amp;Mgmt.-lc";"L&amp;M_infrastructure",#N/A,FALSE,"Leasing&amp;Mgmt.-lc"}</definedName>
    <definedName name="wrn.Total._.L_M." localSheetId="5" hidden="1">{"L&amp;M_total",#N/A,FALSE,"Leasing&amp;Mgmt.-lc";"L&amp;M_business",#N/A,FALSE,"Leasing&amp;Mgmt.-lc";"L&amp;M_leasing",#N/A,FALSE,"Leasing&amp;Mgmt.-lc";"L&amp;M_infrastructure",#N/A,FALSE,"Leasing&amp;Mgmt.-lc"}</definedName>
    <definedName name="wrn.Total._.L_M." hidden="1">{"L&amp;M_total",#N/A,FALSE,"Leasing&amp;Mgmt.-lc";"L&amp;M_business",#N/A,FALSE,"Leasing&amp;Mgmt.-lc";"L&amp;M_leasing",#N/A,FALSE,"Leasing&amp;Mgmt.-lc";"L&amp;M_infrastructure",#N/A,FALSE,"Leasing&amp;Mgmt.-lc"}</definedName>
    <definedName name="wrn.Total._.L_M_US." localSheetId="6" hidden="1">{"L&amp;M_total_US$",#N/A,FALSE,"Leasing&amp;Mgmt.-US$";"L&amp;M_business_US$",#N/A,FALSE,"Leasing&amp;Mgmt.-US$";"L&amp;M_Leasing_US$",#N/A,FALSE,"Leasing&amp;Mgmt.-US$";"L&amp;M_infrastructure_US$",#N/A,FALSE,"Leasing&amp;Mgmt.-US$"}</definedName>
    <definedName name="wrn.Total._.L_M_US." localSheetId="4" hidden="1">{"L&amp;M_total_US$",#N/A,FALSE,"Leasing&amp;Mgmt.-US$";"L&amp;M_business_US$",#N/A,FALSE,"Leasing&amp;Mgmt.-US$";"L&amp;M_Leasing_US$",#N/A,FALSE,"Leasing&amp;Mgmt.-US$";"L&amp;M_infrastructure_US$",#N/A,FALSE,"Leasing&amp;Mgmt.-US$"}</definedName>
    <definedName name="wrn.Total._.L_M_US." localSheetId="5" hidden="1">{"L&amp;M_total_US$",#N/A,FALSE,"Leasing&amp;Mgmt.-US$";"L&amp;M_business_US$",#N/A,FALSE,"Leasing&amp;Mgmt.-US$";"L&amp;M_Leasing_US$",#N/A,FALSE,"Leasing&amp;Mgmt.-US$";"L&amp;M_infrastructure_US$",#N/A,FALSE,"Leasing&amp;Mgmt.-US$"}</definedName>
    <definedName name="wrn.Total._.L_M_US." hidden="1">{"L&amp;M_total_US$",#N/A,FALSE,"Leasing&amp;Mgmt.-US$";"L&amp;M_business_US$",#N/A,FALSE,"Leasing&amp;Mgmt.-US$";"L&amp;M_Leasing_US$",#N/A,FALSE,"Leasing&amp;Mgmt.-US$";"L&amp;M_infrastructure_US$",#N/A,FALSE,"Leasing&amp;Mgmt.-US$"}</definedName>
    <definedName name="wrn.Total._.Pack." hidden="1">{#N/A,#N/A,FALSE,"UK";#N/A,#N/A,FALSE,"FR";#N/A,#N/A,FALSE,"SWE";#N/A,#N/A,FALSE,"BE";#N/A,#N/A,FALSE,"IT";#N/A,#N/A,FALSE,"SP";#N/A,#N/A,FALSE,"GE";#N/A,#N/A,FALSE,"PO";#N/A,#N/A,FALSE,"SWI";#N/A,#N/A,FALSE,"NON"}</definedName>
    <definedName name="wrn.Total._.Summary." hidden="1">{#N/A,#N/A,FALSE,"Summary";#N/A,#N/A,FALSE,"Total";#N/A,#N/A,FALSE,"Total ex Swe";#N/A,#N/A,FALSE,"Volume";#N/A,#N/A,FALSE,"Expenses";#N/A,#N/A,FALSE,"CM Var";#N/A,#N/A,FALSE,"YTD Var"}</definedName>
    <definedName name="wrn.Total_a." hidden="1">{#N/A,#N/A,FALSE,"ar_sintet.";#N/A,#N/A,FALSE,"ar_total";#N/A,#N/A,FALSE,"cust.prod.vend.";#N/A,#N/A,FALSE,"Anexo_B";#N/A,#N/A,FALSE,"prestaç.-prov.";"custos",#N/A,FALSE,"prest.-custos";"custos_distr.",#N/A,FALSE,"prest.-custos";"anexo_c",#N/A,FALSE,"anexo_c";"anexo_ca",#N/A,FALSE,"anexo_c";"Vendas_a",#N/A,FALSE,"vendas";#N/A,#N/A,FALSE,"custos distr.";#N/A,#N/A,FALSE,"custos prod.";#N/A,#N/A,FALSE,"c.prod._03a";"C.Produção3b_a",#N/A,FALSE,"c.prod._03b";#N/A,#N/A,FALSE,"var.reg.exist.";"q_05a",#N/A,FALSE,"prov.div.";"q_06a",#N/A,FALSE,"manutenção";#N/A,#N/A,FALSE,"cust.c.pes.";"q_07a",#N/A,FALSE,"cust.c.pes.";"Q_8",#N/A,FALSE,"seguros";"Q_8a",#N/A,FALSE,"seguros";"q_09a",#N/A,FALSE,"amortizaç.";"q_10a",#N/A,FALSE,"utilidades";#N/A,#N/A,FALSE,"leit.fact.e cob.";#N/A,#N/A,FALSE,"imagem";"q_13",#N/A,FALSE,"enc.de estrut.";"q_13a",#N/A,FALSE,"enc.de estrut.";#N/A,#N/A,FALSE,"cust.fix.exist.";"q_15",#N/A,FALSE,"cust.e prov.fin.";"q_15a",#N/A,FALSE,"cust.e prov.fin.";"q_16a",#N/A,FALSE,"res.extraord.";"q_17a",#N/A,FALSE,"prov.-dotaç.";"q_18a",#N/A,FALSE,"prov.-anulaç.";#N/A,#N/A,FALSE,"ar_compar.";#N/A,#N/A,FALSE,"c.fix.comp.";#N/A,#N/A,FALSE,"ar_comp.c.mes ant."}</definedName>
    <definedName name="wrn.Total_Advisory." localSheetId="6" hidden="1">{"Total_IMS (XNV)",#N/A,FALSE,"XNV";"Total_USA_IMS (XNV)",#N/A,FALSE,"XNV";"Total_US_Public_Equity (XNV)",#N/A,FALSE,"XNV";"IMS_Infrastructure (XNV)",#N/A,FALSE,"XNV";"Total_Europe (XNV)",#N/A,FALSE,"XNV";"Europe_Private (XNV)",#N/A,FALSE,"XNV"}</definedName>
    <definedName name="wrn.Total_Advisory." localSheetId="4" hidden="1">{"Total_IMS (XNV)",#N/A,FALSE,"XNV";"Total_USA_IMS (XNV)",#N/A,FALSE,"XNV";"Total_US_Public_Equity (XNV)",#N/A,FALSE,"XNV";"IMS_Infrastructure (XNV)",#N/A,FALSE,"XNV";"Total_Europe (XNV)",#N/A,FALSE,"XNV";"Europe_Private (XNV)",#N/A,FALSE,"XNV"}</definedName>
    <definedName name="wrn.Total_Advisory." localSheetId="5" hidden="1">{"Total_IMS (XNV)",#N/A,FALSE,"XNV";"Total_USA_IMS (XNV)",#N/A,FALSE,"XNV";"Total_US_Public_Equity (XNV)",#N/A,FALSE,"XNV";"IMS_Infrastructure (XNV)",#N/A,FALSE,"XNV";"Total_Europe (XNV)",#N/A,FALSE,"XNV";"Europe_Private (XNV)",#N/A,FALSE,"XNV"}</definedName>
    <definedName name="wrn.Total_Advisory." hidden="1">{"Total_IMS (XNV)",#N/A,FALSE,"XNV";"Total_USA_IMS (XNV)",#N/A,FALSE,"XNV";"Total_US_Public_Equity (XNV)",#N/A,FALSE,"XNV";"IMS_Infrastructure (XNV)",#N/A,FALSE,"XNV";"Total_Europe (XNV)",#N/A,FALSE,"XNV";"Europe_Private (XNV)",#N/A,FALSE,"XNV"}</definedName>
    <definedName name="wrn.Total_Firm." localSheetId="6" hidden="1">{"Total_PeopleSoft (XNV)",#N/A,FALSE,"XNV";"Total_Europe (XNV)",#N/A,FALSE,"XNV";"Total_Asia (XNV)",#N/A,FALSE,"XNV";"Total_Americas_Incl_Trans (XNV)",#N/A,FALSE,"XNV";"Total_Americas_Excl_Trans (XNV)",#N/A,FALSE,"XNV";"Total_Amer_Region (XNV)",#N/A,FALSE,"XNV";"OOS_1 (XNV)",#N/A,FALSE,"XNV";"OOS_2 (XNV)",#N/A,FALSE,"XNV";"OOS_3 (XNV)",#N/A,FALSE,"XNV";"Regional_Ops_1 (XNV)",#N/A,FALSE,"XNV";"Regional_Ops_2 (XNV)",#N/A,FALSE,"XNV"}</definedName>
    <definedName name="wrn.Total_Firm." localSheetId="4" hidden="1">{"Total_PeopleSoft (XNV)",#N/A,FALSE,"XNV";"Total_Europe (XNV)",#N/A,FALSE,"XNV";"Total_Asia (XNV)",#N/A,FALSE,"XNV";"Total_Americas_Incl_Trans (XNV)",#N/A,FALSE,"XNV";"Total_Americas_Excl_Trans (XNV)",#N/A,FALSE,"XNV";"Total_Amer_Region (XNV)",#N/A,FALSE,"XNV";"OOS_1 (XNV)",#N/A,FALSE,"XNV";"OOS_2 (XNV)",#N/A,FALSE,"XNV";"OOS_3 (XNV)",#N/A,FALSE,"XNV";"Regional_Ops_1 (XNV)",#N/A,FALSE,"XNV";"Regional_Ops_2 (XNV)",#N/A,FALSE,"XNV"}</definedName>
    <definedName name="wrn.Total_Firm." localSheetId="5" hidden="1">{"Total_PeopleSoft (XNV)",#N/A,FALSE,"XNV";"Total_Europe (XNV)",#N/A,FALSE,"XNV";"Total_Asia (XNV)",#N/A,FALSE,"XNV";"Total_Americas_Incl_Trans (XNV)",#N/A,FALSE,"XNV";"Total_Americas_Excl_Trans (XNV)",#N/A,FALSE,"XNV";"Total_Amer_Region (XNV)",#N/A,FALSE,"XNV";"OOS_1 (XNV)",#N/A,FALSE,"XNV";"OOS_2 (XNV)",#N/A,FALSE,"XNV";"OOS_3 (XNV)",#N/A,FALSE,"XNV";"Regional_Ops_1 (XNV)",#N/A,FALSE,"XNV";"Regional_Ops_2 (XNV)",#N/A,FALSE,"XNV"}</definedName>
    <definedName name="wrn.Total_Firm." hidden="1">{"Total_PeopleSoft (XNV)",#N/A,FALSE,"XNV";"Total_Europe (XNV)",#N/A,FALSE,"XNV";"Total_Asia (XNV)",#N/A,FALSE,"XNV";"Total_Americas_Incl_Trans (XNV)",#N/A,FALSE,"XNV";"Total_Americas_Excl_Trans (XNV)",#N/A,FALSE,"XNV";"Total_Amer_Region (XNV)",#N/A,FALSE,"XNV";"OOS_1 (XNV)",#N/A,FALSE,"XNV";"OOS_2 (XNV)",#N/A,FALSE,"XNV";"OOS_3 (XNV)",#N/A,FALSE,"XNV";"Regional_Ops_1 (XNV)",#N/A,FALSE,"XNV";"Regional_Ops_2 (XNV)",#N/A,FALSE,"XNV"}</definedName>
    <definedName name="wrn.Total_IM." localSheetId="6" hidden="1">{"IM_total",#N/A,FALSE,"IM-lc";"IM_business",#N/A,FALSE,"IM-lc";"IM_infrastructure",#N/A,FALSE,"IM-lc"}</definedName>
    <definedName name="wrn.Total_IM." localSheetId="4" hidden="1">{"IM_total",#N/A,FALSE,"IM-lc";"IM_business",#N/A,FALSE,"IM-lc";"IM_infrastructure",#N/A,FALSE,"IM-lc"}</definedName>
    <definedName name="wrn.Total_IM." localSheetId="5" hidden="1">{"IM_total",#N/A,FALSE,"IM-lc";"IM_business",#N/A,FALSE,"IM-lc";"IM_infrastructure",#N/A,FALSE,"IM-lc"}</definedName>
    <definedName name="wrn.Total_IM." hidden="1">{"IM_total",#N/A,FALSE,"IM-lc";"IM_business",#N/A,FALSE,"IM-lc";"IM_infrastructure",#N/A,FALSE,"IM-lc"}</definedName>
    <definedName name="wrn.Total_IM_US." localSheetId="6" hidden="1">{"IM_total_US$",#N/A,FALSE,"IM-US$";"IM_business_US$",#N/A,FALSE,"IM-US$";"IM_infrastructure_US$",#N/A,FALSE,"IM-US$"}</definedName>
    <definedName name="wrn.Total_IM_US." localSheetId="4" hidden="1">{"IM_total_US$",#N/A,FALSE,"IM-US$";"IM_business_US$",#N/A,FALSE,"IM-US$";"IM_infrastructure_US$",#N/A,FALSE,"IM-US$"}</definedName>
    <definedName name="wrn.Total_IM_US." localSheetId="5" hidden="1">{"IM_total_US$",#N/A,FALSE,"IM-US$";"IM_business_US$",#N/A,FALSE,"IM-US$";"IM_infrastructure_US$",#N/A,FALSE,"IM-US$"}</definedName>
    <definedName name="wrn.Total_IM_US." hidden="1">{"IM_total_US$",#N/A,FALSE,"IM-US$";"IM_business_US$",#N/A,FALSE,"IM-US$";"IM_infrastructure_US$",#N/A,FALSE,"IM-US$"}</definedName>
    <definedName name="wrn.Total_Report_Book." localSheetId="6" hidden="1">{"Total_Overhead",#N/A,FALSE,"XNV";"NA_Direct_Overhead",#N/A,FALSE,"XNV";"NA_Indirect_Overhead",#N/A,FALSE,"XNV";"NA_Corporate_Services",#N/A,FALSE,"XNV";"Intl_Total_Overhead",#N/A,FALSE,"XNV";"Intl_Corporate_Services",#N/A,FALSE,"XNV";"GSM",#N/A,FALSE,"XNV"}</definedName>
    <definedName name="wrn.Total_Report_Book." localSheetId="4" hidden="1">{"Total_Overhead",#N/A,FALSE,"XNV";"NA_Direct_Overhead",#N/A,FALSE,"XNV";"NA_Indirect_Overhead",#N/A,FALSE,"XNV";"NA_Corporate_Services",#N/A,FALSE,"XNV";"Intl_Total_Overhead",#N/A,FALSE,"XNV";"Intl_Corporate_Services",#N/A,FALSE,"XNV";"GSM",#N/A,FALSE,"XNV"}</definedName>
    <definedName name="wrn.Total_Report_Book." localSheetId="5" hidden="1">{"Total_Overhead",#N/A,FALSE,"XNV";"NA_Direct_Overhead",#N/A,FALSE,"XNV";"NA_Indirect_Overhead",#N/A,FALSE,"XNV";"NA_Corporate_Services",#N/A,FALSE,"XNV";"Intl_Total_Overhead",#N/A,FALSE,"XNV";"Intl_Corporate_Services",#N/A,FALSE,"XNV";"GSM",#N/A,FALSE,"XNV"}</definedName>
    <definedName name="wrn.Total_Report_Book." hidden="1">{"Total_Overhead",#N/A,FALSE,"XNV";"NA_Direct_Overhead",#N/A,FALSE,"XNV";"NA_Indirect_Overhead",#N/A,FALSE,"XNV";"NA_Corporate_Services",#N/A,FALSE,"XNV";"Intl_Total_Overhead",#N/A,FALSE,"XNV";"Intl_Corporate_Services",#N/A,FALSE,"XNV";"GSM",#N/A,FALSE,"XNV"}</definedName>
    <definedName name="wrn.Total_Service_Providers." localSheetId="6" hidden="1">{"Inter_Business_Direct_Alloc (XNV)",#N/A,FALSE,"XNV";"Inter_Business_Indirect_Alloc (XNV)",#N/A,FALSE,"XNV";"Corporate_Services (XNV)",#N/A,FALSE,"XNV"}</definedName>
    <definedName name="wrn.Total_Service_Providers." localSheetId="4" hidden="1">{"Inter_Business_Direct_Alloc (XNV)",#N/A,FALSE,"XNV";"Inter_Business_Indirect_Alloc (XNV)",#N/A,FALSE,"XNV";"Corporate_Services (XNV)",#N/A,FALSE,"XNV"}</definedName>
    <definedName name="wrn.Total_Service_Providers." localSheetId="5" hidden="1">{"Inter_Business_Direct_Alloc (XNV)",#N/A,FALSE,"XNV";"Inter_Business_Indirect_Alloc (XNV)",#N/A,FALSE,"XNV";"Corporate_Services (XNV)",#N/A,FALSE,"XNV"}</definedName>
    <definedName name="wrn.Total_Service_Providers." hidden="1">{"Inter_Business_Direct_Alloc (XNV)",#N/A,FALSE,"XNV";"Inter_Business_Indirect_Alloc (XNV)",#N/A,FALSE,"XNV";"Corporate_Services (XNV)",#N/A,FALSE,"XNV"}</definedName>
    <definedName name="wrn.Total_Service_Providers2" localSheetId="6" hidden="1">{"Inter_Business_Direct_Alloc (XNV)",#N/A,FALSE,"XNV";"Inter_Business_Indirect_Alloc (XNV)",#N/A,FALSE,"XNV";"Corporate_Services (XNV)",#N/A,FALSE,"XNV"}</definedName>
    <definedName name="wrn.Total_Service_Providers2" localSheetId="4" hidden="1">{"Inter_Business_Direct_Alloc (XNV)",#N/A,FALSE,"XNV";"Inter_Business_Indirect_Alloc (XNV)",#N/A,FALSE,"XNV";"Corporate_Services (XNV)",#N/A,FALSE,"XNV"}</definedName>
    <definedName name="wrn.Total_Service_Providers2" localSheetId="5" hidden="1">{"Inter_Business_Direct_Alloc (XNV)",#N/A,FALSE,"XNV";"Inter_Business_Indirect_Alloc (XNV)",#N/A,FALSE,"XNV";"Corporate_Services (XNV)",#N/A,FALSE,"XNV"}</definedName>
    <definedName name="wrn.Total_Service_Providers2" hidden="1">{"Inter_Business_Direct_Alloc (XNV)",#N/A,FALSE,"XNV";"Inter_Business_Indirect_Alloc (XNV)",#N/A,FALSE,"XNV";"Corporate_Services (XNV)",#N/A,FALSE,"XNV"}</definedName>
    <definedName name="wrn.totalcomp." hidden="1">{"comp1",#N/A,FALSE,"COMPS";"footnotes",#N/A,FALSE,"COMPS"}</definedName>
    <definedName name="wrn.Totar." localSheetId="6" hidden="1">{"Totax",#N/A,FALSE,"Sheet1";#N/A,#N/A,FALSE,"Law Output"}</definedName>
    <definedName name="wrn.Totar." localSheetId="4" hidden="1">{"Totax",#N/A,FALSE,"Sheet1";#N/A,#N/A,FALSE,"Law Output"}</definedName>
    <definedName name="wrn.Totar." localSheetId="5" hidden="1">{"Totax",#N/A,FALSE,"Sheet1";#N/A,#N/A,FALSE,"Law Output"}</definedName>
    <definedName name="wrn.Totar." hidden="1">{"Totax",#N/A,FALSE,"Sheet1";#N/A,#N/A,FALSE,"Law Output"}</definedName>
    <definedName name="wrn.toto." localSheetId="6" hidden="1">{"tableau a",#N/A,FALSE,"Feuil3";"tableau b",#N/A,FALSE,"Feuil3"}</definedName>
    <definedName name="wrn.toto." localSheetId="4" hidden="1">{"tableau a",#N/A,FALSE,"Feuil3";"tableau b",#N/A,FALSE,"Feuil3"}</definedName>
    <definedName name="wrn.toto." localSheetId="5" hidden="1">{"tableau a",#N/A,FALSE,"Feuil3";"tableau b",#N/A,FALSE,"Feuil3"}</definedName>
    <definedName name="wrn.toto." hidden="1">{"tableau a",#N/A,FALSE,"Feuil3";"tableau b",#N/A,FALSE,"Feuil3"}</definedName>
    <definedName name="wrn.toto.2" localSheetId="6" hidden="1">{"tableau a",#N/A,FALSE,"Feuil3";"tableau b",#N/A,FALSE,"Feuil3"}</definedName>
    <definedName name="wrn.toto.2" localSheetId="4" hidden="1">{"tableau a",#N/A,FALSE,"Feuil3";"tableau b",#N/A,FALSE,"Feuil3"}</definedName>
    <definedName name="wrn.toto.2" localSheetId="5" hidden="1">{"tableau a",#N/A,FALSE,"Feuil3";"tableau b",#N/A,FALSE,"Feuil3"}</definedName>
    <definedName name="wrn.toto.2" hidden="1">{"tableau a",#N/A,FALSE,"Feuil3";"tableau b",#N/A,FALSE,"Feuil3"}</definedName>
    <definedName name="wrn.TPLN." hidden="1">{"gesamtP",#N/A,FALSE,"GESAMT";"zentraleP",#N/A,FALSE,"ZENTRALE";"lubinP",#N/A,FALSE,"LUBIN";"szczecinP",#N/A,FALSE,"SZCZECIN";"czladzP",#N/A,FALSE,"CZELADŹ"}</definedName>
    <definedName name="wrn.UKQ32000mjb." localSheetId="6" hidden="1">{#N/A,#N/A,FALSE,"UKmjb";"mjb",#N/A,FALSE,"Victoria";"mjb",#N/A,FALSE,"WTC Belfast"}</definedName>
    <definedName name="wrn.UKQ32000mjb." localSheetId="4" hidden="1">{#N/A,#N/A,FALSE,"UKmjb";"mjb",#N/A,FALSE,"Victoria";"mjb",#N/A,FALSE,"WTC Belfast"}</definedName>
    <definedName name="wrn.UKQ32000mjb." localSheetId="5" hidden="1">{#N/A,#N/A,FALSE,"UKmjb";"mjb",#N/A,FALSE,"Victoria";"mjb",#N/A,FALSE,"WTC Belfast"}</definedName>
    <definedName name="wrn.UKQ32000mjb." hidden="1">{#N/A,#N/A,FALSE,"UKmjb";"mjb",#N/A,FALSE,"Victoria";"mjb",#N/A,FALSE,"WTC Belfast"}</definedName>
    <definedName name="wrn.UKQ32000pia." localSheetId="6" hidden="1">{#N/A,#N/A,FALSE,"UKpia";"pia",#N/A,FALSE,"Victoria"}</definedName>
    <definedName name="wrn.UKQ32000pia." localSheetId="4" hidden="1">{#N/A,#N/A,FALSE,"UKpia";"pia",#N/A,FALSE,"Victoria"}</definedName>
    <definedName name="wrn.UKQ32000pia." localSheetId="5" hidden="1">{#N/A,#N/A,FALSE,"UKpia";"pia",#N/A,FALSE,"Victoria"}</definedName>
    <definedName name="wrn.UKQ32000pia." hidden="1">{#N/A,#N/A,FALSE,"UKpia";"pia",#N/A,FALSE,"Victoria"}</definedName>
    <definedName name="wrn.USA_Report_Book." localSheetId="6" hidden="1">{"Total_IMS (XNV)",#N/A,FALSE,"XNV";"Total_LIM (XNV)",#N/A,FALSE,"XNV";"Total_USA_IMS (XNV)",#N/A,FALSE,"XNV";"Total_USA_LIM (XNV)",#N/A,FALSE,"XNV";"Total_USA_Public_Equity (XNV)",#N/A,FALSE,"XNV";"IMS_Infrastructure_1 (XNV)",#N/A,FALSE,"XNV";"IMS_Infrastructure_2 (XNV)",#N/A,FALSE,"XNV"}</definedName>
    <definedName name="wrn.USA_Report_Book." localSheetId="4" hidden="1">{"Total_IMS (XNV)",#N/A,FALSE,"XNV";"Total_LIM (XNV)",#N/A,FALSE,"XNV";"Total_USA_IMS (XNV)",#N/A,FALSE,"XNV";"Total_USA_LIM (XNV)",#N/A,FALSE,"XNV";"Total_USA_Public_Equity (XNV)",#N/A,FALSE,"XNV";"IMS_Infrastructure_1 (XNV)",#N/A,FALSE,"XNV";"IMS_Infrastructure_2 (XNV)",#N/A,FALSE,"XNV"}</definedName>
    <definedName name="wrn.USA_Report_Book." localSheetId="5" hidden="1">{"Total_IMS (XNV)",#N/A,FALSE,"XNV";"Total_LIM (XNV)",#N/A,FALSE,"XNV";"Total_USA_IMS (XNV)",#N/A,FALSE,"XNV";"Total_USA_LIM (XNV)",#N/A,FALSE,"XNV";"Total_USA_Public_Equity (XNV)",#N/A,FALSE,"XNV";"IMS_Infrastructure_1 (XNV)",#N/A,FALSE,"XNV";"IMS_Infrastructure_2 (XNV)",#N/A,FALSE,"XNV"}</definedName>
    <definedName name="wrn.USA_Report_Book." hidden="1">{"Total_IMS (XNV)",#N/A,FALSE,"XNV";"Total_LIM (XNV)",#N/A,FALSE,"XNV";"Total_USA_IMS (XNV)",#N/A,FALSE,"XNV";"Total_USA_LIM (XNV)",#N/A,FALSE,"XNV";"Total_USA_Public_Equity (XNV)",#N/A,FALSE,"XNV";"IMS_Infrastructure_1 (XNV)",#N/A,FALSE,"XNV";"IMS_Infrastructure_2 (XNV)",#N/A,FALSE,"XNV"}</definedName>
    <definedName name="wrn.VALUATION." localSheetId="6" hidden="1">{#N/A,#N/A,FALSE,"Valuation Assumptions";#N/A,#N/A,FALSE,"Summary";#N/A,#N/A,FALSE,"DCF";#N/A,#N/A,FALSE,"Valuation";#N/A,#N/A,FALSE,"WACC";#N/A,#N/A,FALSE,"UBVH";#N/A,#N/A,FALSE,"Free Cash Flow"}</definedName>
    <definedName name="wrn.VALUATION." localSheetId="4" hidden="1">{#N/A,#N/A,FALSE,"Valuation Assumptions";#N/A,#N/A,FALSE,"Summary";#N/A,#N/A,FALSE,"DCF";#N/A,#N/A,FALSE,"Valuation";#N/A,#N/A,FALSE,"WACC";#N/A,#N/A,FALSE,"UBVH";#N/A,#N/A,FALSE,"Free Cash Flow"}</definedName>
    <definedName name="wrn.VALUATION." localSheetId="5"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e." localSheetId="6" hidden="1">{#N/A,#N/A,FALSE,"Cashflow Analysis";#N/A,#N/A,FALSE,"Sensitivity Analysis";#N/A,#N/A,FALSE,"PV";#N/A,#N/A,FALSE,"Pro Forma"}</definedName>
    <definedName name="wrn.Value." localSheetId="4" hidden="1">{#N/A,#N/A,FALSE,"Cashflow Analysis";#N/A,#N/A,FALSE,"Sensitivity Analysis";#N/A,#N/A,FALSE,"PV";#N/A,#N/A,FALSE,"Pro Forma"}</definedName>
    <definedName name="wrn.Value." localSheetId="5" hidden="1">{#N/A,#N/A,FALSE,"Cashflow Analysis";#N/A,#N/A,FALSE,"Sensitivity Analysis";#N/A,#N/A,FALSE,"PV";#N/A,#N/A,FALSE,"Pro Forma"}</definedName>
    <definedName name="wrn.Value." hidden="1">{#N/A,#N/A,FALSE,"Cashflow Analysis";#N/A,#N/A,FALSE,"Sensitivity Analysis";#N/A,#N/A,FALSE,"PV";#N/A,#N/A,FALSE,"Pro Forma"}</definedName>
    <definedName name="wrn.Verteilerausdruck." hidden="1">{#N/A,#N/A,FALSE,"Shopliste";#N/A,#N/A,FALSE,"Läden I";#N/A,#N/A,FALSE,"Läden II";#N/A,#N/A,FALSE,"Läden III";#N/A,#N/A,FALSE,"Büroflächen I";#N/A,#N/A,FALSE,"Büroflächen II";#N/A,#N/A,FALSE,"Büroflächen III";#N/A,#N/A,FALSE,"Nebenflächen I";#N/A,#N/A,FALSE,"Nebenflächen II";#N/A,#N/A,FALSE,"Nebenflächen III"}</definedName>
    <definedName name="wrn.WGR" hidden="1">{"fleisch",#N/A,FALSE,"WG HK";"food",#N/A,FALSE,"WG HK";"hartwaren",#N/A,FALSE,"WG HK";"weichwaren",#N/A,FALSE,"WG HK"}</definedName>
    <definedName name="wrn.WGRUPPEN." hidden="1">{"fleisch",#N/A,FALSE,"WG HK";"food",#N/A,FALSE,"WG HK";"hartwaren",#N/A,FALSE,"WG HK";"weichwaren",#N/A,FALSE,"WG HK"}</definedName>
    <definedName name="wrn.Worcester._.Model._._._.Full." hidden="1">{"Title",#N/A,TRUE,"Title";"Assumptions",#N/A,TRUE,"Assumptions";"Cash Flow",#N/A,TRUE,"Cash Flow";"Profit and Loss",#N/A,TRUE,"Profit and Loss";"Balance Sheet",#N/A,TRUE,"Balance Sheet";"Operating Expenditure",#N/A,TRUE,"Operational Expenditure";"Preoperating Expenditure",#N/A,TRUE,"Pre-operating Expenditure";"Revenue",#N/A,TRUE,"Revenue";"Senior Debt",#N/A,TRUE,"Senior Debt";"Subordinated Debt",#N/A,TRUE,"Subordinated Debt";"Debt Service",#N/A,TRUE,"Debt Service";"Depreciation",#N/A,TRUE,"Depreciation charges";"Taxation",#N/A,TRUE,"Taxation";"Dividends",#N/A,TRUE,"Dividends";"Inputs",#N/A,TRUE,"Inputs"}</definedName>
    <definedName name="wrn.work._.rev._.sal._.uss." hidden="1">{"work rev sal uss",#N/A,TRUE,"WORKSHEET REV &amp; SAL"}</definedName>
    <definedName name="wrn.Work._.sal._.RS." hidden="1">{"WORK REV SAL R$",#N/A,TRUE,"WORKSHEET REV &amp; SAL"}</definedName>
    <definedName name="wrn.Wright."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Wright._2"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Wright._3"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Wright._4"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Wright._5"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Y" localSheetId="6" hidden="1">{#N/A,#N/A,FALSE,"EOC YTD ACTUAL";#N/A,#N/A,FALSE,"Distributor YTD Actual";#N/A,#N/A,FALSE,"Manufacturing YTD Actual";#N/A,#N/A,FALSE,"Service YTD Actual"}</definedName>
    <definedName name="wrn.Y" localSheetId="4" hidden="1">{#N/A,#N/A,FALSE,"EOC YTD ACTUAL";#N/A,#N/A,FALSE,"Distributor YTD Actual";#N/A,#N/A,FALSE,"Manufacturing YTD Actual";#N/A,#N/A,FALSE,"Service YTD Actual"}</definedName>
    <definedName name="wrn.Y" localSheetId="5" hidden="1">{#N/A,#N/A,FALSE,"EOC YTD ACTUAL";#N/A,#N/A,FALSE,"Distributor YTD Actual";#N/A,#N/A,FALSE,"Manufacturing YTD Actual";#N/A,#N/A,FALSE,"Service YTD Actual"}</definedName>
    <definedName name="wrn.Y" hidden="1">{#N/A,#N/A,FALSE,"EOC YTD ACTUAL";#N/A,#N/A,FALSE,"Distributor YTD Actual";#N/A,#N/A,FALSE,"Manufacturing YTD Actual";#N/A,#N/A,FALSE,"Service YTD Actual"}</definedName>
    <definedName name="wrn.YTD._.Reporting." localSheetId="6" hidden="1">{#N/A,#N/A,FALSE,"EOC YTD ACTUAL";#N/A,#N/A,FALSE,"Distributor YTD Actual";#N/A,#N/A,FALSE,"Manufacturing YTD Actual";#N/A,#N/A,FALSE,"Service YTD Actual"}</definedName>
    <definedName name="wrn.YTD._.Reporting." localSheetId="4" hidden="1">{#N/A,#N/A,FALSE,"EOC YTD ACTUAL";#N/A,#N/A,FALSE,"Distributor YTD Actual";#N/A,#N/A,FALSE,"Manufacturing YTD Actual";#N/A,#N/A,FALSE,"Service YTD Actual"}</definedName>
    <definedName name="wrn.YTD._.Reporting." localSheetId="5" hidden="1">{#N/A,#N/A,FALSE,"EOC YTD ACTUAL";#N/A,#N/A,FALSE,"Distributor YTD Actual";#N/A,#N/A,FALSE,"Manufacturing YTD Actual";#N/A,#N/A,FALSE,"Service YTD Actual"}</definedName>
    <definedName name="wrn.YTD._.Reporting." hidden="1">{#N/A,#N/A,FALSE,"EOC YTD ACTUAL";#N/A,#N/A,FALSE,"Distributor YTD Actual";#N/A,#N/A,FALSE,"Manufacturing YTD Actual";#N/A,#N/A,FALSE,"Service YTD Actual"}</definedName>
    <definedName name="wrnpag2"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pag2"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pag2"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pag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vu.p2." hidden="1">{TRUE,TRUE,241.75,1,240,204,FALSE,FALSE,TRUE,FALSE,0,31,#N/A,1,323,6.82758620689655,14.6,1,FALSE,TRUE,1,FALSE,1,FALSE,100,"Swvu.p2.","ACwvu.p2.",#N/A,FALSE,FALSE,0,0,0,0,2,"","",TRUE,TRUE,FALSE,FALSE,1,100,#N/A,#N/A,"=R1C31:R109C47",FALSE,"Rwvu.p2.","Cwvu.p2.",FALSE,FALSE,TRUE,9,#N/A,#N/A,FALSE,FALSE,TRUE,TRUE,TRUE}</definedName>
    <definedName name="wvu.p2._2" hidden="1">{TRUE,TRUE,241.75,1,240,204,FALSE,FALSE,TRUE,FALSE,0,31,#N/A,1,323,6.82758620689655,14.6,1,FALSE,TRUE,1,FALSE,1,FALSE,100,"Swvu.p2.","ACwvu.p2.",#N/A,FALSE,FALSE,0,0,0,0,2,"","",TRUE,TRUE,FALSE,FALSE,1,100,#N/A,#N/A,"=R1C31:R109C47",FALSE,"Rwvu.p2.","Cwvu.p2.",FALSE,FALSE,TRUE,9,#N/A,#N/A,FALSE,FALSE,TRUE,TRUE,TRUE}</definedName>
    <definedName name="wvu.p2._3" hidden="1">{TRUE,TRUE,241.75,1,240,204,FALSE,FALSE,TRUE,FALSE,0,31,#N/A,1,323,6.82758620689655,14.6,1,FALSE,TRUE,1,FALSE,1,FALSE,100,"Swvu.p2.","ACwvu.p2.",#N/A,FALSE,FALSE,0,0,0,0,2,"","",TRUE,TRUE,FALSE,FALSE,1,100,#N/A,#N/A,"=R1C31:R109C47",FALSE,"Rwvu.p2.","Cwvu.p2.",FALSE,FALSE,TRUE,9,#N/A,#N/A,FALSE,FALSE,TRUE,TRUE,TRUE}</definedName>
    <definedName name="wvu.p2._4" hidden="1">{TRUE,TRUE,241.75,1,240,204,FALSE,FALSE,TRUE,FALSE,0,31,#N/A,1,323,6.82758620689655,14.6,1,FALSE,TRUE,1,FALSE,1,FALSE,100,"Swvu.p2.","ACwvu.p2.",#N/A,FALSE,FALSE,0,0,0,0,2,"","",TRUE,TRUE,FALSE,FALSE,1,100,#N/A,#N/A,"=R1C31:R109C47",FALSE,"Rwvu.p2.","Cwvu.p2.",FALSE,FALSE,TRUE,9,#N/A,#N/A,FALSE,FALSE,TRUE,TRUE,TRUE}</definedName>
    <definedName name="wvu.p2._5" hidden="1">{TRUE,TRUE,241.75,1,240,204,FALSE,FALSE,TRUE,FALSE,0,31,#N/A,1,323,6.82758620689655,14.6,1,FALSE,TRUE,1,FALSE,1,FALSE,100,"Swvu.p2.","ACwvu.p2.",#N/A,FALSE,FALSE,0,0,0,0,2,"","",TRUE,TRUE,FALSE,FALSE,1,100,#N/A,#N/A,"=R1C31:R109C47",FALSE,"Rwvu.p2.","Cwvu.p2.",FALSE,FALSE,TRUE,9,#N/A,#N/A,FALSE,FALSE,TRUE,TRUE,TRUE}</definedName>
    <definedName name="www" hidden="1">{#N/A,#N/A,TRUE,"Pcm Budget 2002  Huf";#N/A,#N/A,TRUE,"Csepel";#N/A,#N/A,TRUE,"Gyor";#N/A,#N/A,TRUE,"Debrecen";#N/A,#N/A,TRUE,"Alba";#N/A,#N/A,TRUE,"Pecs";#N/A,#N/A,TRUE,"Szeged";#N/A,#N/A,TRUE,"Miskolc";#N/A,#N/A,TRUE,"Duna";#N/A,#N/A,TRUE,"Sopron";#N/A,#N/A,TRUE,"nyir";#N/A,#N/A,TRUE,"Kaniza";#N/A,#N/A,TRUE,"Kaposvar";#N/A,#N/A,TRUE,"Szolnok";#N/A,#N/A,TRUE,"Zala";#N/A,#N/A,TRUE,"Szombathely"}</definedName>
    <definedName name="www_2" hidden="1">{#N/A,#N/A,TRUE,"Pcm Budget 2002  Huf";#N/A,#N/A,TRUE,"Csepel";#N/A,#N/A,TRUE,"Gyor";#N/A,#N/A,TRUE,"Debrecen";#N/A,#N/A,TRUE,"Alba";#N/A,#N/A,TRUE,"Pecs";#N/A,#N/A,TRUE,"Szeged";#N/A,#N/A,TRUE,"Miskolc";#N/A,#N/A,TRUE,"Duna";#N/A,#N/A,TRUE,"Sopron";#N/A,#N/A,TRUE,"nyir";#N/A,#N/A,TRUE,"Kaniza";#N/A,#N/A,TRUE,"Kaposvar";#N/A,#N/A,TRUE,"Szolnok";#N/A,#N/A,TRUE,"Zala";#N/A,#N/A,TRUE,"Szombathely"}</definedName>
    <definedName name="www_3" hidden="1">{#N/A,#N/A,TRUE,"Pcm Budget 2002  Huf";#N/A,#N/A,TRUE,"Csepel";#N/A,#N/A,TRUE,"Gyor";#N/A,#N/A,TRUE,"Debrecen";#N/A,#N/A,TRUE,"Alba";#N/A,#N/A,TRUE,"Pecs";#N/A,#N/A,TRUE,"Szeged";#N/A,#N/A,TRUE,"Miskolc";#N/A,#N/A,TRUE,"Duna";#N/A,#N/A,TRUE,"Sopron";#N/A,#N/A,TRUE,"nyir";#N/A,#N/A,TRUE,"Kaniza";#N/A,#N/A,TRUE,"Kaposvar";#N/A,#N/A,TRUE,"Szolnok";#N/A,#N/A,TRUE,"Zala";#N/A,#N/A,TRUE,"Szombathely"}</definedName>
    <definedName name="www_4" hidden="1">{#N/A,#N/A,TRUE,"Pcm Budget 2002  Huf";#N/A,#N/A,TRUE,"Csepel";#N/A,#N/A,TRUE,"Gyor";#N/A,#N/A,TRUE,"Debrecen";#N/A,#N/A,TRUE,"Alba";#N/A,#N/A,TRUE,"Pecs";#N/A,#N/A,TRUE,"Szeged";#N/A,#N/A,TRUE,"Miskolc";#N/A,#N/A,TRUE,"Duna";#N/A,#N/A,TRUE,"Sopron";#N/A,#N/A,TRUE,"nyir";#N/A,#N/A,TRUE,"Kaniza";#N/A,#N/A,TRUE,"Kaposvar";#N/A,#N/A,TRUE,"Szolnok";#N/A,#N/A,TRUE,"Zala";#N/A,#N/A,TRUE,"Szombathely"}</definedName>
    <definedName name="www_5" hidden="1">{#N/A,#N/A,TRUE,"Pcm Budget 2002  Huf";#N/A,#N/A,TRUE,"Csepel";#N/A,#N/A,TRUE,"Gyor";#N/A,#N/A,TRUE,"Debrecen";#N/A,#N/A,TRUE,"Alba";#N/A,#N/A,TRUE,"Pecs";#N/A,#N/A,TRUE,"Szeged";#N/A,#N/A,TRUE,"Miskolc";#N/A,#N/A,TRUE,"Duna";#N/A,#N/A,TRUE,"Sopron";#N/A,#N/A,TRUE,"nyir";#N/A,#N/A,TRUE,"Kaniza";#N/A,#N/A,TRUE,"Kaposvar";#N/A,#N/A,TRUE,"Szolnok";#N/A,#N/A,TRUE,"Zala";#N/A,#N/A,TRUE,"Szombathely"}</definedName>
    <definedName name="wwww" localSheetId="6" hidden="1">{#N/A,#N/A,FALSE,"property";#N/A,#N/A,FALSE,"tenants";#N/A,#N/A,FALSE,"capital";#N/A,#N/A,FALSE,"summary"}</definedName>
    <definedName name="wwww" localSheetId="4" hidden="1">{#N/A,#N/A,FALSE,"property";#N/A,#N/A,FALSE,"tenants";#N/A,#N/A,FALSE,"capital";#N/A,#N/A,FALSE,"summary"}</definedName>
    <definedName name="wwww" localSheetId="5" hidden="1">{#N/A,#N/A,FALSE,"property";#N/A,#N/A,FALSE,"tenants";#N/A,#N/A,FALSE,"capital";#N/A,#N/A,FALSE,"summary"}</definedName>
    <definedName name="wwww" hidden="1">{#N/A,#N/A,FALSE,"property";#N/A,#N/A,FALSE,"tenants";#N/A,#N/A,FALSE,"capital";#N/A,#N/A,FALSE,"summary"}</definedName>
    <definedName name="wwwww" hidden="1">{#N/A,#N/A,TRUE,"Pcm Budget 2002  Huf";#N/A,#N/A,TRUE,"Csepel";#N/A,#N/A,TRUE,"Gyor";#N/A,#N/A,TRUE,"Debrecen";#N/A,#N/A,TRUE,"Alba";#N/A,#N/A,TRUE,"Pecs";#N/A,#N/A,TRUE,"Szeged";#N/A,#N/A,TRUE,"Miskolc";#N/A,#N/A,TRUE,"Duna";#N/A,#N/A,TRUE,"Sopron";#N/A,#N/A,TRUE,"nyir";#N/A,#N/A,TRUE,"Kaniza";#N/A,#N/A,TRUE,"Kaposvar";#N/A,#N/A,TRUE,"Szolnok";#N/A,#N/A,TRUE,"Zala";#N/A,#N/A,TRUE,"Szombathely"}</definedName>
    <definedName name="wwwwww.nnnnn" hidden="1">{#N/A,#N/A,TRUE,"Pcm Budget 2002  Huf";#N/A,#N/A,TRUE,"Csepel";#N/A,#N/A,TRUE,"Gyor";#N/A,#N/A,TRUE,"Debrecen";#N/A,#N/A,TRUE,"Alba";#N/A,#N/A,TRUE,"Pecs";#N/A,#N/A,TRUE,"Szeged";#N/A,#N/A,TRUE,"Miskolc";#N/A,#N/A,TRUE,"Duna";#N/A,#N/A,TRUE,"Sopron";#N/A,#N/A,TRUE,"nyir";#N/A,#N/A,TRUE,"Kaniza";#N/A,#N/A,TRUE,"Kaposvar";#N/A,#N/A,TRUE,"Szolnok";#N/A,#N/A,TRUE,"Zala";#N/A,#N/A,TRUE,"Szombathely"}</definedName>
    <definedName name="wwwwwwwwwwww" localSheetId="6" hidden="1">{#N/A,#N/A,FALSE,"property";#N/A,#N/A,FALSE,"tenants";#N/A,#N/A,FALSE,"capital";#N/A,#N/A,FALSE,"summary"}</definedName>
    <definedName name="wwwwwwwwwwww" localSheetId="4" hidden="1">{#N/A,#N/A,FALSE,"property";#N/A,#N/A,FALSE,"tenants";#N/A,#N/A,FALSE,"capital";#N/A,#N/A,FALSE,"summary"}</definedName>
    <definedName name="wwwwwwwwwwww" localSheetId="5" hidden="1">{#N/A,#N/A,FALSE,"property";#N/A,#N/A,FALSE,"tenants";#N/A,#N/A,FALSE,"capital";#N/A,#N/A,FALSE,"summary"}</definedName>
    <definedName name="wwwwwwwwwwww" hidden="1">{#N/A,#N/A,FALSE,"property";#N/A,#N/A,FALSE,"tenants";#N/A,#N/A,FALSE,"capital";#N/A,#N/A,FALSE,"summary"}</definedName>
    <definedName name="wwwwwwwwwwwwwwwwwwwwww" hidden="1">#REF!</definedName>
    <definedName name="wxw" hidden="1">{"résultats",#N/A,FALSE,"résultats SFS";"indicateurs",#N/A,FALSE,"résultats SFS";"commentaires",#N/A,FALSE,"commentaires SFS";"graphiques",#N/A,FALSE,"graphiques SFS"}</definedName>
    <definedName name="wxw_2" hidden="1">{"résultats",#N/A,FALSE,"résultats SFS";"indicateurs",#N/A,FALSE,"résultats SFS";"commentaires",#N/A,FALSE,"commentaires SFS";"graphiques",#N/A,FALSE,"graphiques SFS"}</definedName>
    <definedName name="wxw_3" hidden="1">{"résultats",#N/A,FALSE,"résultats SFS";"indicateurs",#N/A,FALSE,"résultats SFS";"commentaires",#N/A,FALSE,"commentaires SFS";"graphiques",#N/A,FALSE,"graphiques SFS"}</definedName>
    <definedName name="wxw_4" hidden="1">{"résultats",#N/A,FALSE,"résultats SFS";"indicateurs",#N/A,FALSE,"résultats SFS";"commentaires",#N/A,FALSE,"commentaires SFS";"graphiques",#N/A,FALSE,"graphiques SFS"}</definedName>
    <definedName name="wxw_5" hidden="1">{"résultats",#N/A,FALSE,"résultats SFS";"indicateurs",#N/A,FALSE,"résultats SFS";"commentaires",#N/A,FALSE,"commentaires SFS";"graphiques",#N/A,FALSE,"graphiques SFS"}</definedName>
    <definedName name="Wyliczanka" hidden="1">#REF!</definedName>
    <definedName name="WZX" hidden="1">{#N/A,#N/A,FALSE,"Lista";#N/A,#N/A,FALSE,"Flr v"}</definedName>
    <definedName name="WZX_2" hidden="1">{#N/A,#N/A,FALSE,"Lista";#N/A,#N/A,FALSE,"Flr v"}</definedName>
    <definedName name="WZX_3" hidden="1">{#N/A,#N/A,FALSE,"Lista";#N/A,#N/A,FALSE,"Flr v"}</definedName>
    <definedName name="WZX_4" hidden="1">{#N/A,#N/A,FALSE,"Lista";#N/A,#N/A,FALSE,"Flr v"}</definedName>
    <definedName name="WZX_5" hidden="1">{#N/A,#N/A,FALSE,"Lista";#N/A,#N/A,FALSE,"Flr v"}</definedName>
    <definedName name="x" localSheetId="6" hidden="1">{#N/A,#N/A,FALSE,"Aging Summary";#N/A,#N/A,FALSE,"Ratio Analysis";#N/A,#N/A,FALSE,"Test 120 Day Accts";#N/A,#N/A,FALSE,"Tickmarks"}</definedName>
    <definedName name="x" localSheetId="4" hidden="1">{#N/A,#N/A,FALSE,"Aging Summary";#N/A,#N/A,FALSE,"Ratio Analysis";#N/A,#N/A,FALSE,"Test 120 Day Accts";#N/A,#N/A,FALSE,"Tickmarks"}</definedName>
    <definedName name="x" localSheetId="5" hidden="1">{#N/A,#N/A,FALSE,"Aging Summary";#N/A,#N/A,FALSE,"Ratio Analysis";#N/A,#N/A,FALSE,"Test 120 Day Accts";#N/A,#N/A,FALSE,"Tickmarks"}</definedName>
    <definedName name="x" hidden="1">{#N/A,#N/A,FALSE,"Aging Summary";#N/A,#N/A,FALSE,"Ratio Analysis";#N/A,#N/A,FALSE,"Test 120 Day Accts";#N/A,#N/A,FALSE,"Tickmarks"}</definedName>
    <definedName name="x_1" localSheetId="6" hidden="1">{"0,0525";"0";"0";"20";"0";"0,025";"7"}</definedName>
    <definedName name="x_1" localSheetId="4" hidden="1">{"0,0525";"0";"0";"20";"0";"0,025";"7"}</definedName>
    <definedName name="x_1" localSheetId="5" hidden="1">{"0,0525";"0";"0";"20";"0";"0,025";"7"}</definedName>
    <definedName name="x_1" hidden="1">{"0,0525";"0";"0";"20";"0";"0,025";"7"}</definedName>
    <definedName name="x_1_1" localSheetId="6" hidden="1">{"0,0525";"0";"0";"20";"0";"0,025";"7"}</definedName>
    <definedName name="x_1_1" localSheetId="4" hidden="1">{"0,0525";"0";"0";"20";"0";"0,025";"7"}</definedName>
    <definedName name="x_1_1" localSheetId="5" hidden="1">{"0,0525";"0";"0";"20";"0";"0,025";"7"}</definedName>
    <definedName name="x_1_1" hidden="1">{"0,0525";"0";"0";"20";"0";"0,025";"7"}</definedName>
    <definedName name="x_2" localSheetId="6" hidden="1">{"0,0525";"0";"0";"20";"0";"0,025";"7"}</definedName>
    <definedName name="x_2" localSheetId="4" hidden="1">{"0,0525";"0";"0";"20";"0";"0,025";"7"}</definedName>
    <definedName name="x_2" localSheetId="5" hidden="1">{"0,0525";"0";"0";"20";"0";"0,025";"7"}</definedName>
    <definedName name="x_2" hidden="1">{"0,0525";"0";"0";"20";"0";"0,025";"7"}</definedName>
    <definedName name="x_3" hidden="1">{#N/A,#N/A,TRUE,"Pcm Budget 2002  Huf";#N/A,#N/A,TRUE,"Csepel";#N/A,#N/A,TRUE,"Gyor";#N/A,#N/A,TRUE,"Debrecen";#N/A,#N/A,TRUE,"Alba";#N/A,#N/A,TRUE,"Pecs";#N/A,#N/A,TRUE,"Szeged";#N/A,#N/A,TRUE,"Miskolc";#N/A,#N/A,TRUE,"Duna";#N/A,#N/A,TRUE,"Sopron";#N/A,#N/A,TRUE,"nyir";#N/A,#N/A,TRUE,"Kaniza";#N/A,#N/A,TRUE,"Kaposvar";#N/A,#N/A,TRUE,"Szolnok";#N/A,#N/A,TRUE,"Zala";#N/A,#N/A,TRUE,"Szombathely"}</definedName>
    <definedName name="x_4" hidden="1">{#N/A,#N/A,TRUE,"Pcm Budget 2002  Huf";#N/A,#N/A,TRUE,"Csepel";#N/A,#N/A,TRUE,"Gyor";#N/A,#N/A,TRUE,"Debrecen";#N/A,#N/A,TRUE,"Alba";#N/A,#N/A,TRUE,"Pecs";#N/A,#N/A,TRUE,"Szeged";#N/A,#N/A,TRUE,"Miskolc";#N/A,#N/A,TRUE,"Duna";#N/A,#N/A,TRUE,"Sopron";#N/A,#N/A,TRUE,"nyir";#N/A,#N/A,TRUE,"Kaniza";#N/A,#N/A,TRUE,"Kaposvar";#N/A,#N/A,TRUE,"Szolnok";#N/A,#N/A,TRUE,"Zala";#N/A,#N/A,TRUE,"Szombathely"}</definedName>
    <definedName name="x_5" hidden="1">{#N/A,#N/A,TRUE,"Pcm Budget 2002  Huf";#N/A,#N/A,TRUE,"Csepel";#N/A,#N/A,TRUE,"Gyor";#N/A,#N/A,TRUE,"Debrecen";#N/A,#N/A,TRUE,"Alba";#N/A,#N/A,TRUE,"Pecs";#N/A,#N/A,TRUE,"Szeged";#N/A,#N/A,TRUE,"Miskolc";#N/A,#N/A,TRUE,"Duna";#N/A,#N/A,TRUE,"Sopron";#N/A,#N/A,TRUE,"nyir";#N/A,#N/A,TRUE,"Kaniza";#N/A,#N/A,TRUE,"Kaposvar";#N/A,#N/A,TRUE,"Szolnok";#N/A,#N/A,TRUE,"Zala";#N/A,#N/A,TRUE,"Szombathely"}</definedName>
    <definedName name="XCV" hidden="1">{#N/A,#N/A,TRUE,"GLOBAL";#N/A,#N/A,TRUE,"RUSTICOS";#N/A,#N/A,TRUE,"INMUEBLES"}</definedName>
    <definedName name="XEF_COLUM_2" hidden="1">#REF!</definedName>
    <definedName name="xp" hidden="1">#REF!</definedName>
    <definedName name="XREF_COLUMN_1" hidden="1">#REF!</definedName>
    <definedName name="XREF_COLUMN_10" hidden="1">#REF!</definedName>
    <definedName name="XREF_COLUMN_100" hidden="1">#REF!</definedName>
    <definedName name="XREF_COLUMN_101" hidden="1">#REF!</definedName>
    <definedName name="XREF_COLUMN_102" hidden="1">#REF!</definedName>
    <definedName name="XREF_COLUMN_103" hidden="1">#REF!</definedName>
    <definedName name="XREF_COLUMN_104" hidden="1">#REF!</definedName>
    <definedName name="XREF_COLUMN_105" hidden="1">#REF!</definedName>
    <definedName name="XREF_COLUMN_106" hidden="1">#REF!</definedName>
    <definedName name="XREF_COLUMN_107" hidden="1">#REF!</definedName>
    <definedName name="XREF_COLUMN_108" hidden="1">#REF!</definedName>
    <definedName name="XREF_COLUMN_109" hidden="1">#REF!</definedName>
    <definedName name="XREF_COLUMN_11" hidden="1">#REF!</definedName>
    <definedName name="XREF_COLUMN_110" hidden="1">#REF!</definedName>
    <definedName name="XREF_COLUMN_111" hidden="1">#REF!</definedName>
    <definedName name="XREF_COLUMN_112" hidden="1">#REF!</definedName>
    <definedName name="XREF_COLUMN_113" hidden="1">#REF!</definedName>
    <definedName name="XREF_COLUMN_114" hidden="1">#REF!</definedName>
    <definedName name="XREF_COLUMN_115" hidden="1">#REF!</definedName>
    <definedName name="XREF_COLUMN_116" hidden="1">#REF!</definedName>
    <definedName name="XREF_COLUMN_117" hidden="1">#REF!</definedName>
    <definedName name="XREF_COLUMN_118" hidden="1">#REF!</definedName>
    <definedName name="XREF_COLUMN_119" hidden="1">#REF!</definedName>
    <definedName name="XREF_COLUMN_12" hidden="1">#REF!</definedName>
    <definedName name="XREF_COLUMN_120" hidden="1">#REF!</definedName>
    <definedName name="XREF_COLUMN_121" hidden="1">#REF!</definedName>
    <definedName name="XREF_COLUMN_122" hidden="1">#REF!</definedName>
    <definedName name="XREF_COLUMN_123" hidden="1">#REF!</definedName>
    <definedName name="XREF_COLUMN_124" hidden="1">#REF!</definedName>
    <definedName name="XREF_COLUMN_125" hidden="1">#REF!</definedName>
    <definedName name="XREF_COLUMN_126" hidden="1">#REF!</definedName>
    <definedName name="XREF_COLUMN_127" hidden="1">#REF!</definedName>
    <definedName name="XREF_COLUMN_128" hidden="1">#REF!</definedName>
    <definedName name="XREF_COLUMN_129" hidden="1">#REF!</definedName>
    <definedName name="XREF_COLUMN_13" hidden="1">#REF!</definedName>
    <definedName name="XREF_COLUMN_130" hidden="1">#REF!</definedName>
    <definedName name="XREF_COLUMN_131" hidden="1">#REF!</definedName>
    <definedName name="XREF_COLUMN_132" hidden="1">#REF!</definedName>
    <definedName name="XREF_COLUMN_133" hidden="1">#REF!</definedName>
    <definedName name="XREF_COLUMN_134" hidden="1">#REF!</definedName>
    <definedName name="XREF_COLUMN_135" hidden="1">#REF!</definedName>
    <definedName name="XREF_COLUMN_136" hidden="1">#REF!</definedName>
    <definedName name="XREF_COLUMN_137" hidden="1">#REF!</definedName>
    <definedName name="XREF_COLUMN_138" hidden="1">#REF!</definedName>
    <definedName name="XREF_COLUMN_139" hidden="1">#REF!</definedName>
    <definedName name="XREF_COLUMN_14" hidden="1">#REF!</definedName>
    <definedName name="XREF_COLUMN_140" hidden="1">#REF!</definedName>
    <definedName name="XREF_COLUMN_141" hidden="1">#REF!</definedName>
    <definedName name="XREF_COLUMN_142" hidden="1">#REF!</definedName>
    <definedName name="XREF_COLUMN_143" hidden="1">#REF!</definedName>
    <definedName name="XREF_COLUMN_144" hidden="1">#REF!</definedName>
    <definedName name="XREF_COLUMN_145" hidden="1">#REF!</definedName>
    <definedName name="XREF_COLUMN_146" hidden="1">#REF!</definedName>
    <definedName name="XREF_COLUMN_147" hidden="1">#REF!</definedName>
    <definedName name="XREF_COLUMN_148" hidden="1">#REF!</definedName>
    <definedName name="XREF_COLUMN_149" hidden="1">#REF!</definedName>
    <definedName name="XREF_COLUMN_15" hidden="1">#REF!</definedName>
    <definedName name="XREF_COLUMN_150" hidden="1">#REF!</definedName>
    <definedName name="XREF_COLUMN_151" hidden="1">#REF!</definedName>
    <definedName name="XREF_COLUMN_152" hidden="1">#REF!</definedName>
    <definedName name="XREF_COLUMN_153" hidden="1">#REF!</definedName>
    <definedName name="XREF_COLUMN_154" hidden="1">#REF!</definedName>
    <definedName name="XREF_COLUMN_155" hidden="1">#REF!</definedName>
    <definedName name="XREF_COLUMN_156" hidden="1">#REF!</definedName>
    <definedName name="XREF_COLUMN_157" hidden="1">#REF!</definedName>
    <definedName name="XREF_COLUMN_158" hidden="1">#REF!</definedName>
    <definedName name="XREF_COLUMN_159" hidden="1">#REF!</definedName>
    <definedName name="XREF_COLUMN_16" hidden="1">#REF!</definedName>
    <definedName name="XREF_COLUMN_160" hidden="1">#REF!</definedName>
    <definedName name="XREF_COLUMN_161" hidden="1">#REF!</definedName>
    <definedName name="XREF_COLUMN_162" hidden="1">#REF!</definedName>
    <definedName name="XREF_COLUMN_163" hidden="1">#REF!</definedName>
    <definedName name="XREF_COLUMN_164" hidden="1">#REF!</definedName>
    <definedName name="XREF_COLUMN_165" hidden="1">#REF!</definedName>
    <definedName name="XREF_COLUMN_166" hidden="1">#REF!</definedName>
    <definedName name="XREF_COLUMN_167" hidden="1">#REF!</definedName>
    <definedName name="XREF_COLUMN_168" hidden="1">#REF!</definedName>
    <definedName name="XREF_COLUMN_169" hidden="1">#REF!</definedName>
    <definedName name="XREF_COLUMN_17" hidden="1">#REF!</definedName>
    <definedName name="XREF_COLUMN_170" hidden="1">#REF!</definedName>
    <definedName name="XREF_COLUMN_171" hidden="1">#REF!</definedName>
    <definedName name="XREF_COLUMN_172" hidden="1">#REF!</definedName>
    <definedName name="XREF_COLUMN_173" hidden="1">#REF!</definedName>
    <definedName name="XREF_COLUMN_174" hidden="1">#REF!</definedName>
    <definedName name="XREF_COLUMN_175" hidden="1">#REF!</definedName>
    <definedName name="XREF_COLUMN_176" hidden="1">#REF!</definedName>
    <definedName name="XREF_COLUMN_177" hidden="1">#REF!</definedName>
    <definedName name="XREF_COLUMN_178" hidden="1">#REF!</definedName>
    <definedName name="XREF_COLUMN_179" hidden="1">#REF!</definedName>
    <definedName name="XREF_COLUMN_18" hidden="1">#REF!</definedName>
    <definedName name="XREF_COLUMN_180" hidden="1">#REF!</definedName>
    <definedName name="XREF_COLUMN_181" hidden="1">#REF!</definedName>
    <definedName name="XREF_COLUMN_182" hidden="1">#REF!</definedName>
    <definedName name="XREF_COLUMN_183" hidden="1">#REF!</definedName>
    <definedName name="XREF_COLUMN_184" hidden="1">#REF!</definedName>
    <definedName name="XREF_COLUMN_185" hidden="1">#REF!</definedName>
    <definedName name="XREF_COLUMN_186" hidden="1">#REF!</definedName>
    <definedName name="XREF_COLUMN_187" hidden="1">#REF!</definedName>
    <definedName name="XREF_COLUMN_188" hidden="1">#REF!</definedName>
    <definedName name="XREF_COLUMN_189" hidden="1">#REF!</definedName>
    <definedName name="XREF_COLUMN_19" hidden="1">#REF!</definedName>
    <definedName name="XREF_COLUMN_190" hidden="1">#REF!</definedName>
    <definedName name="XREF_COLUMN_191" hidden="1">#REF!</definedName>
    <definedName name="XREF_COLUMN_192" hidden="1">#REF!</definedName>
    <definedName name="XREF_COLUMN_193" hidden="1">#REF!</definedName>
    <definedName name="XREF_COLUMN_194" hidden="1">#REF!</definedName>
    <definedName name="XREF_COLUMN_195" hidden="1">#REF!</definedName>
    <definedName name="XREF_COLUMN_196" hidden="1">#REF!</definedName>
    <definedName name="XREF_COLUMN_197" hidden="1">#REF!</definedName>
    <definedName name="XREF_COLUMN_198" hidden="1">#REF!</definedName>
    <definedName name="XREF_COLUMN_199" hidden="1">#REF!</definedName>
    <definedName name="XREF_COLUMN_2" hidden="1">#REF!</definedName>
    <definedName name="XREF_COLUMN_20" hidden="1">#REF!</definedName>
    <definedName name="XREF_COLUMN_200" hidden="1">#REF!</definedName>
    <definedName name="XREF_COLUMN_201" hidden="1">#REF!</definedName>
    <definedName name="XREF_COLUMN_202" hidden="1">#REF!</definedName>
    <definedName name="XREF_COLUMN_203" hidden="1">#REF!</definedName>
    <definedName name="XREF_COLUMN_204" hidden="1">#REF!</definedName>
    <definedName name="XREF_COLUMN_205" hidden="1">#REF!</definedName>
    <definedName name="XREF_COLUMN_206" hidden="1">#REF!</definedName>
    <definedName name="XREF_COLUMN_207" hidden="1">#REF!</definedName>
    <definedName name="XREF_COLUMN_208" hidden="1">#REF!</definedName>
    <definedName name="XREF_COLUMN_209" hidden="1">#REF!</definedName>
    <definedName name="XREF_COLUMN_21" hidden="1">#REF!</definedName>
    <definedName name="XREF_COLUMN_210" hidden="1">#REF!</definedName>
    <definedName name="XREF_COLUMN_211" hidden="1">#REF!</definedName>
    <definedName name="XREF_COLUMN_212" hidden="1">#REF!</definedName>
    <definedName name="XREF_COLUMN_213" hidden="1">#REF!</definedName>
    <definedName name="XREF_COLUMN_214" hidden="1">#REF!</definedName>
    <definedName name="XREF_COLUMN_215" hidden="1">#REF!</definedName>
    <definedName name="XREF_COLUMN_216" hidden="1">#REF!</definedName>
    <definedName name="XREF_COLUMN_217" hidden="1">#REF!</definedName>
    <definedName name="XREF_COLUMN_218" hidden="1">#REF!</definedName>
    <definedName name="XREF_COLUMN_219" hidden="1">#REF!</definedName>
    <definedName name="XREF_COLUMN_22" hidden="1">#REF!</definedName>
    <definedName name="XREF_COLUMN_220" hidden="1">#REF!</definedName>
    <definedName name="XREF_COLUMN_221" hidden="1">#REF!</definedName>
    <definedName name="XREF_COLUMN_222" hidden="1">#REF!</definedName>
    <definedName name="XREF_COLUMN_223" hidden="1">#REF!</definedName>
    <definedName name="XREF_COLUMN_224" hidden="1">#REF!</definedName>
    <definedName name="XREF_COLUMN_225" hidden="1">#REF!</definedName>
    <definedName name="XREF_COLUMN_226" hidden="1">#REF!</definedName>
    <definedName name="XREF_COLUMN_227" hidden="1">#REF!</definedName>
    <definedName name="XREF_COLUMN_228" hidden="1">#REF!</definedName>
    <definedName name="XREF_COLUMN_229" hidden="1">#REF!</definedName>
    <definedName name="XREF_COLUMN_23" hidden="1">#REF!</definedName>
    <definedName name="XREF_COLUMN_230" hidden="1">#REF!</definedName>
    <definedName name="XREF_COLUMN_231" hidden="1">#REF!</definedName>
    <definedName name="XREF_COLUMN_232" hidden="1">#REF!</definedName>
    <definedName name="XREF_COLUMN_233" hidden="1">#REF!</definedName>
    <definedName name="XREF_COLUMN_234" hidden="1">#REF!</definedName>
    <definedName name="XREF_COLUMN_235" hidden="1">#REF!</definedName>
    <definedName name="XREF_COLUMN_236" hidden="1">#REF!</definedName>
    <definedName name="XREF_COLUMN_237" hidden="1">#REF!</definedName>
    <definedName name="XREF_COLUMN_238" hidden="1">#REF!</definedName>
    <definedName name="XREF_COLUMN_239" hidden="1">#REF!</definedName>
    <definedName name="XREF_COLUMN_24" hidden="1">#REF!</definedName>
    <definedName name="XREF_COLUMN_240" hidden="1">#REF!</definedName>
    <definedName name="XREF_COLUMN_241" hidden="1">#REF!</definedName>
    <definedName name="XREF_COLUMN_242" hidden="1">#REF!</definedName>
    <definedName name="XREF_COLUMN_243" hidden="1">#REF!</definedName>
    <definedName name="XREF_COLUMN_244" hidden="1">#REF!</definedName>
    <definedName name="XREF_COLUMN_245" hidden="1">#REF!</definedName>
    <definedName name="XREF_COLUMN_246" hidden="1">#REF!</definedName>
    <definedName name="XREF_COLUMN_247" hidden="1">#REF!</definedName>
    <definedName name="XREF_COLUMN_248" hidden="1">#REF!</definedName>
    <definedName name="XREF_COLUMN_249" hidden="1">#REF!</definedName>
    <definedName name="XREF_COLUMN_25" hidden="1">#REF!</definedName>
    <definedName name="XREF_COLUMN_250" hidden="1">#REF!</definedName>
    <definedName name="XREF_COLUMN_251" hidden="1">#REF!</definedName>
    <definedName name="XREF_COLUMN_252" hidden="1">#REF!</definedName>
    <definedName name="XREF_COLUMN_253" hidden="1">#REF!</definedName>
    <definedName name="XREF_COLUMN_254" hidden="1">#REF!</definedName>
    <definedName name="XREF_COLUMN_255" hidden="1">#REF!</definedName>
    <definedName name="XREF_COLUMN_256" hidden="1">#REF!</definedName>
    <definedName name="XREF_COLUMN_257" hidden="1">#REF!</definedName>
    <definedName name="XREF_COLUMN_258" hidden="1">#REF!</definedName>
    <definedName name="XREF_COLUMN_259" hidden="1">#REF!</definedName>
    <definedName name="XREF_COLUMN_26" hidden="1">#REF!</definedName>
    <definedName name="XREF_COLUMN_260" hidden="1">#REF!</definedName>
    <definedName name="XREF_COLUMN_261" hidden="1">#REF!</definedName>
    <definedName name="XREF_COLUMN_262" hidden="1">#REF!</definedName>
    <definedName name="XREF_COLUMN_263" hidden="1">#REF!</definedName>
    <definedName name="XREF_COLUMN_264" hidden="1">#REF!</definedName>
    <definedName name="XREF_COLUMN_265" hidden="1">#REF!</definedName>
    <definedName name="XREF_COLUMN_266" hidden="1">#REF!</definedName>
    <definedName name="XREF_COLUMN_267" hidden="1">#REF!</definedName>
    <definedName name="XREF_COLUMN_268" hidden="1">#REF!</definedName>
    <definedName name="XREF_COLUMN_269" hidden="1">#REF!</definedName>
    <definedName name="XREF_COLUMN_27" hidden="1">#REF!</definedName>
    <definedName name="XREF_COLUMN_270" hidden="1">#REF!</definedName>
    <definedName name="XREF_COLUMN_271"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#REF!</definedName>
    <definedName name="XREF_COLUMN_38" hidden="1">#REF!</definedName>
    <definedName name="XREF_COLUMN_39" hidden="1">#REF!</definedName>
    <definedName name="XREF_COLUMN_4" hidden="1">#REF!</definedName>
    <definedName name="XREF_COLUMN_40" hidden="1">#REF!</definedName>
    <definedName name="XREF_COLUMN_41" hidden="1">#REF!</definedName>
    <definedName name="XREF_COLUMN_42" hidden="1">#REF!</definedName>
    <definedName name="XREF_COLUMN_43" hidden="1">#REF!</definedName>
    <definedName name="XREF_COLUMN_44" hidden="1">#REF!</definedName>
    <definedName name="XREF_COLUMN_45" hidden="1">#REF!</definedName>
    <definedName name="XREF_COLUMN_46" hidden="1">#REF!</definedName>
    <definedName name="XREF_COLUMN_47" hidden="1">#REF!</definedName>
    <definedName name="XREF_COLUMN_4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54" hidden="1">#REF!</definedName>
    <definedName name="XREF_COLUMN_55" hidden="1">#REF!</definedName>
    <definedName name="XREF_COLUMN_56" hidden="1">#REF!</definedName>
    <definedName name="XREF_COLUMN_57" hidden="1">#REF!</definedName>
    <definedName name="XREF_COLUMN_58" hidden="1">#REF!</definedName>
    <definedName name="XREF_COLUMN_59" hidden="1">#REF!</definedName>
    <definedName name="XREF_COLUMN_6" hidden="1">#REF!</definedName>
    <definedName name="XREF_COLUMN_60" hidden="1">#REF!</definedName>
    <definedName name="XREF_COLUMN_61" hidden="1">#REF!</definedName>
    <definedName name="XREF_COLUMN_62" hidden="1">#REF!</definedName>
    <definedName name="XREF_COLUMN_63" hidden="1">#REF!</definedName>
    <definedName name="XREF_COLUMN_64" hidden="1">#REF!</definedName>
    <definedName name="XREF_COLUMN_65" hidden="1">#REF!</definedName>
    <definedName name="XREF_COLUMN_66" hidden="1">#REF!</definedName>
    <definedName name="XREF_COLUMN_67" hidden="1">#REF!</definedName>
    <definedName name="XREF_COLUMN_68" hidden="1">#REF!</definedName>
    <definedName name="XREF_COLUMN_69" hidden="1">#REF!</definedName>
    <definedName name="XREF_COLUMN_7" hidden="1">#REF!</definedName>
    <definedName name="XREF_COLUMN_70" hidden="1">#REF!</definedName>
    <definedName name="XREF_COLUMN_71" hidden="1">#REF!</definedName>
    <definedName name="XREF_COLUMN_72" hidden="1">#REF!</definedName>
    <definedName name="XREF_COLUMN_73" hidden="1">#REF!</definedName>
    <definedName name="XREF_COLUMN_74" hidden="1">#REF!</definedName>
    <definedName name="XREF_COLUMN_75" hidden="1">#REF!</definedName>
    <definedName name="XREF_COLUMN_76" hidden="1">#REF!</definedName>
    <definedName name="XREF_COLUMN_77" hidden="1">#REF!</definedName>
    <definedName name="XREF_COLUMN_78" hidden="1">#REF!</definedName>
    <definedName name="XREF_COLUMN_79" hidden="1">#REF!</definedName>
    <definedName name="XREF_COLUMN_8" hidden="1">#REF!</definedName>
    <definedName name="XREF_COLUMN_80" hidden="1">#REF!</definedName>
    <definedName name="XREF_COLUMN_81" hidden="1">#REF!</definedName>
    <definedName name="XREF_COLUMN_82" hidden="1">#REF!</definedName>
    <definedName name="XREF_COLUMN_83" hidden="1">#REF!</definedName>
    <definedName name="XREF_COLUMN_84" hidden="1">#REF!</definedName>
    <definedName name="XREF_COLUMN_85" hidden="1">#REF!</definedName>
    <definedName name="XREF_COLUMN_86" hidden="1">#REF!</definedName>
    <definedName name="XREF_COLUMN_87" hidden="1">#REF!</definedName>
    <definedName name="XREF_COLUMN_88" hidden="1">#REF!</definedName>
    <definedName name="XREF_COLUMN_89" hidden="1">#REF!</definedName>
    <definedName name="XREF_COLUMN_9" hidden="1">#REF!</definedName>
    <definedName name="XREF_COLUMN_90" hidden="1">#REF!</definedName>
    <definedName name="XREF_COLUMN_91" hidden="1">#REF!</definedName>
    <definedName name="XREF_COLUMN_92" hidden="1">#REF!</definedName>
    <definedName name="XREF_COLUMN_93" hidden="1">#REF!</definedName>
    <definedName name="XREF_COLUMN_94" hidden="1">#REF!</definedName>
    <definedName name="XREF_COLUMN_95" hidden="1">#REF!</definedName>
    <definedName name="XREF_COLUMN_96" hidden="1">#REF!</definedName>
    <definedName name="XREF_COLUMN_97" hidden="1">#REF!</definedName>
    <definedName name="XREF_COLUMN_98" hidden="1">#REF!</definedName>
    <definedName name="XREF_COLUMN_99" hidden="1">#REF!</definedName>
    <definedName name="XRefActiveRow" hidden="1">#REF!</definedName>
    <definedName name="XRefColumnsCount" hidden="1">1</definedName>
    <definedName name="xrefcopy" hidden="1">#REF!</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3Row"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2" hidden="1">#REF!</definedName>
    <definedName name="XRefCopy272Row" hidden="1">#REF!</definedName>
    <definedName name="XRefCopy273"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3" hidden="1">#REF!</definedName>
    <definedName name="XRefCopy293Row" hidden="1">#REF!</definedName>
    <definedName name="XRefCopy294" hidden="1">#REF!</definedName>
    <definedName name="XRefCopy294Row" hidden="1">#REF!</definedName>
    <definedName name="XRefCopy295" hidden="1">#REF!</definedName>
    <definedName name="XRefCopy295Row" hidden="1">#REF!</definedName>
    <definedName name="XRefCopy296" hidden="1">#REF!</definedName>
    <definedName name="XRefCopy296Row" hidden="1">#REF!</definedName>
    <definedName name="XRefCopy297" hidden="1">#REF!</definedName>
    <definedName name="XRefCopy297Row" hidden="1">#REF!</definedName>
    <definedName name="XRefCopy298" hidden="1">#REF!</definedName>
    <definedName name="XRefCopy299" hidden="1">#REF!</definedName>
    <definedName name="XRefCopy299Row" hidden="1">#REF!</definedName>
    <definedName name="XRefCopy29Row" hidden="1">#REF!</definedName>
    <definedName name="XRefCopy2Row" hidden="1">#REF!</definedName>
    <definedName name="XRefCopy3" hidden="1">#REF!</definedName>
    <definedName name="XRefCopy30" hidden="1">#REF!</definedName>
    <definedName name="XRefCopy300" hidden="1">#REF!</definedName>
    <definedName name="XRefCopy300Row" hidden="1">#REF!</definedName>
    <definedName name="XRefCopy301" hidden="1">#REF!</definedName>
    <definedName name="XRefCopy301Row" hidden="1">#REF!</definedName>
    <definedName name="XRefCopy302" hidden="1">#REF!</definedName>
    <definedName name="XRefCopy302Row" hidden="1">#REF!</definedName>
    <definedName name="XRefCopy303" hidden="1">#REF!</definedName>
    <definedName name="XRefCopy304" hidden="1">#REF!</definedName>
    <definedName name="XRefCopy304Row" hidden="1">#REF!</definedName>
    <definedName name="XRefCopy305" hidden="1">#REF!</definedName>
    <definedName name="XRefCopy306" hidden="1">#REF!</definedName>
    <definedName name="XRefCopy306Row" hidden="1">#REF!</definedName>
    <definedName name="XRefCopy307" hidden="1">#REF!</definedName>
    <definedName name="XRefCopy307Row" hidden="1">#REF!</definedName>
    <definedName name="XRefCopy308" hidden="1">#REF!</definedName>
    <definedName name="XRefCopy308Row" hidden="1">#REF!</definedName>
    <definedName name="XRefCopy309" hidden="1">#REF!</definedName>
    <definedName name="XRefCopy309Row" hidden="1">#REF!</definedName>
    <definedName name="XRefCopy30Row" hidden="1">#REF!</definedName>
    <definedName name="XRefCopy31" hidden="1">#REF!</definedName>
    <definedName name="XRefCopy310" hidden="1">#REF!</definedName>
    <definedName name="XRefCopy310Row" hidden="1">#REF!</definedName>
    <definedName name="XRefCopy311" hidden="1">#REF!</definedName>
    <definedName name="XRefCopy311Row" hidden="1">#REF!</definedName>
    <definedName name="XRefCopy312" hidden="1">#REF!</definedName>
    <definedName name="XRefCopy312Row" hidden="1">#REF!</definedName>
    <definedName name="XRefCopy313" hidden="1">#REF!</definedName>
    <definedName name="XRefCopy313Row" hidden="1">#REF!</definedName>
    <definedName name="XRefCopy314" hidden="1">#REF!</definedName>
    <definedName name="XRefCopy314Row" hidden="1">#REF!</definedName>
    <definedName name="XRefCopy315" hidden="1">#REF!</definedName>
    <definedName name="XRefCopy315Row" hidden="1">#REF!</definedName>
    <definedName name="XRefCopy316" hidden="1">#REF!</definedName>
    <definedName name="XRefCopy316Row" hidden="1">#REF!</definedName>
    <definedName name="XRefCopy317" hidden="1">#REF!</definedName>
    <definedName name="XRefCopy317Row" hidden="1">#REF!</definedName>
    <definedName name="XRefCopy318" hidden="1">#REF!</definedName>
    <definedName name="XRefCopy318Row" hidden="1">#REF!</definedName>
    <definedName name="XRefCopy319" hidden="1">#REF!</definedName>
    <definedName name="XRefCopy319Row" hidden="1">#REF!</definedName>
    <definedName name="XRefCopy31Row" hidden="1">#REF!</definedName>
    <definedName name="XRefCopy32" hidden="1">#REF!</definedName>
    <definedName name="XRefCopy320" hidden="1">#REF!</definedName>
    <definedName name="XRefCopy320Row" hidden="1">#REF!</definedName>
    <definedName name="XRefCopy321" hidden="1">#REF!</definedName>
    <definedName name="XRefCopy321Row" hidden="1">#REF!</definedName>
    <definedName name="XRefCopy322" hidden="1">#REF!</definedName>
    <definedName name="XRefCopy322Row" hidden="1">#REF!</definedName>
    <definedName name="XRefCopy323" hidden="1">#REF!</definedName>
    <definedName name="XRefCopy323Row" hidden="1">#REF!</definedName>
    <definedName name="XRefCopy324" hidden="1">#REF!</definedName>
    <definedName name="XRefCopy324Row" hidden="1">#REF!</definedName>
    <definedName name="XRefCopy325" hidden="1">#REF!</definedName>
    <definedName name="XRefCopy325Row" hidden="1">#REF!</definedName>
    <definedName name="XRefCopy327" hidden="1">#REF!</definedName>
    <definedName name="XRefCopy327Row" hidden="1">#REF!</definedName>
    <definedName name="XRefCopy32Row" hidden="1">#REF!</definedName>
    <definedName name="XRefCopy33" hidden="1">#REF!</definedName>
    <definedName name="XRefCopy330" hidden="1">#REF!</definedName>
    <definedName name="XRefCopy330Row" hidden="1">#REF!</definedName>
    <definedName name="XRefCopy331" hidden="1">#REF!</definedName>
    <definedName name="XRefCopy331Row" hidden="1">#REF!</definedName>
    <definedName name="XRefCopy332" hidden="1">#REF!</definedName>
    <definedName name="XRefCopy332Row" hidden="1">#REF!</definedName>
    <definedName name="XRefCopy333" hidden="1">#REF!</definedName>
    <definedName name="XRefCopy333Row" hidden="1">#REF!</definedName>
    <definedName name="XRefCopy334" hidden="1">#REF!</definedName>
    <definedName name="XRefCopy334Row" hidden="1">#REF!</definedName>
    <definedName name="XRefCopy335" hidden="1">#REF!</definedName>
    <definedName name="XRefCopy335Row" hidden="1">#REF!</definedName>
    <definedName name="XRefCopy336" hidden="1">#REF!</definedName>
    <definedName name="XRefCopy336Row" hidden="1">#REF!</definedName>
    <definedName name="XRefCopy338" hidden="1">#REF!</definedName>
    <definedName name="XRefCopy338Row" hidden="1">#REF!</definedName>
    <definedName name="XRefCopy339" hidden="1">#REF!</definedName>
    <definedName name="XRefCopy339Row" hidden="1">#REF!</definedName>
    <definedName name="XRefCopy33Row" hidden="1">#REF!</definedName>
    <definedName name="XRefCopy34" hidden="1">#REF!</definedName>
    <definedName name="XRefCopy340" hidden="1">#REF!</definedName>
    <definedName name="XRefCopy340Row" hidden="1">#REF!</definedName>
    <definedName name="XRefCopy341"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4" hidden="1">#REF!</definedName>
    <definedName name="XRefCopy344Row" hidden="1">#REF!</definedName>
    <definedName name="XRefCopy345" hidden="1">#REF!</definedName>
    <definedName name="XRefCopy345Row" hidden="1">#REF!</definedName>
    <definedName name="XRefCopy346" hidden="1">#REF!</definedName>
    <definedName name="XRefCopy346Row" hidden="1">#REF!</definedName>
    <definedName name="XRefCopy347" hidden="1">#REF!</definedName>
    <definedName name="XRefCopy347Row" hidden="1">#REF!</definedName>
    <definedName name="XRefCopy348" hidden="1">#REF!</definedName>
    <definedName name="XRefCopy348Row" hidden="1">#REF!</definedName>
    <definedName name="XRefCopy349" hidden="1">#REF!</definedName>
    <definedName name="XRefCopy349Row" hidden="1">#REF!</definedName>
    <definedName name="XRefCopy34Row" hidden="1">#REF!</definedName>
    <definedName name="XRefCopy35" hidden="1">#REF!</definedName>
    <definedName name="XRefCopy350" hidden="1">#REF!</definedName>
    <definedName name="XRefCopy350Row" hidden="1">#REF!</definedName>
    <definedName name="XRefCopy351" hidden="1">#REF!</definedName>
    <definedName name="XRefCopy351Row" hidden="1">#REF!</definedName>
    <definedName name="XRefCopy352" hidden="1">#REF!</definedName>
    <definedName name="XRefCopy352Row" hidden="1">#REF!</definedName>
    <definedName name="XRefCopy353" hidden="1">#REF!</definedName>
    <definedName name="XRefCopy353Row" hidden="1">#REF!</definedName>
    <definedName name="XRefCopy354" hidden="1">#REF!</definedName>
    <definedName name="XRefCopy354Row" hidden="1">#REF!</definedName>
    <definedName name="XRefCopy355" hidden="1">#REF!</definedName>
    <definedName name="XRefCopy355Row" hidden="1">#REF!</definedName>
    <definedName name="XRefCopy356" hidden="1">#REF!</definedName>
    <definedName name="XRefCopy356Row" hidden="1">#REF!</definedName>
    <definedName name="XRefCopy357" hidden="1">#REF!</definedName>
    <definedName name="XRefCopy357Row" hidden="1">#REF!</definedName>
    <definedName name="XRefCopy358" hidden="1">#REF!</definedName>
    <definedName name="XRefCopy358Row" hidden="1">#REF!</definedName>
    <definedName name="XRefCopy359" hidden="1">#REF!</definedName>
    <definedName name="XRefCopy359Row" hidden="1">#REF!</definedName>
    <definedName name="XRefCopy35Row" hidden="1">#REF!</definedName>
    <definedName name="XRefCopy36" hidden="1">#REF!</definedName>
    <definedName name="XRefCopy360" hidden="1">#REF!</definedName>
    <definedName name="XRefCopy360Row" hidden="1">#REF!</definedName>
    <definedName name="XRefCopy361" hidden="1">#REF!</definedName>
    <definedName name="XRefCopy361Row" hidden="1">#REF!</definedName>
    <definedName name="XRefCopy362" hidden="1">#REF!</definedName>
    <definedName name="XRefCopy363" hidden="1">#REF!</definedName>
    <definedName name="XRefCopy364" hidden="1">#REF!</definedName>
    <definedName name="XRefCopy364Row" hidden="1">#REF!</definedName>
    <definedName name="XRefCopy365" hidden="1">#REF!</definedName>
    <definedName name="XRefCopy366" hidden="1">#REF!</definedName>
    <definedName name="XRefCopy366Row" hidden="1">#REF!</definedName>
    <definedName name="XRefCopy367" hidden="1">#REF!</definedName>
    <definedName name="XRefCopy367Row" hidden="1">#REF!</definedName>
    <definedName name="XRefCopy368" hidden="1">#REF!</definedName>
    <definedName name="XRefCopy369" hidden="1">#REF!</definedName>
    <definedName name="XRefCopy369Row" hidden="1">#REF!</definedName>
    <definedName name="XRefCopy36Row" hidden="1">#REF!</definedName>
    <definedName name="XRefCopy37" hidden="1">#REF!</definedName>
    <definedName name="XRefCopy370" hidden="1">#REF!</definedName>
    <definedName name="XRefCopy370Row" hidden="1">#REF!</definedName>
    <definedName name="XRefCopy371" hidden="1">#REF!</definedName>
    <definedName name="XRefCopy371Row" hidden="1">#REF!</definedName>
    <definedName name="XRefCopy372" hidden="1">#REF!</definedName>
    <definedName name="XRefCopy372Row" hidden="1">#REF!</definedName>
    <definedName name="XRefCopy373" hidden="1">#REF!</definedName>
    <definedName name="XRefCopy373Row" hidden="1">#REF!</definedName>
    <definedName name="XRefCopy374" hidden="1">#REF!</definedName>
    <definedName name="XRefCopy374Row" hidden="1">#REF!</definedName>
    <definedName name="XRefCopy375" hidden="1">#REF!</definedName>
    <definedName name="XRefCopy375Row" hidden="1">#REF!</definedName>
    <definedName name="XRefCopy376" hidden="1">#REF!</definedName>
    <definedName name="XRefCopy376Row" hidden="1">#REF!</definedName>
    <definedName name="XRefCopy377" hidden="1">#REF!</definedName>
    <definedName name="XRefCopy377Row" hidden="1">#REF!</definedName>
    <definedName name="XRefCopy378" hidden="1">#REF!</definedName>
    <definedName name="XRefCopy379" hidden="1">#REF!</definedName>
    <definedName name="XRefCopy379Row" hidden="1">#REF!</definedName>
    <definedName name="XRefCopy37Row" hidden="1">#REF!</definedName>
    <definedName name="XRefCopy38" hidden="1">#REF!</definedName>
    <definedName name="XRefCopy380" hidden="1">#REF!</definedName>
    <definedName name="XRefCopy380Row" hidden="1">#REF!</definedName>
    <definedName name="XRefCopy381" hidden="1">#REF!</definedName>
    <definedName name="XRefCopy381Row" hidden="1">#REF!</definedName>
    <definedName name="XRefCopy382" hidden="1">#REF!</definedName>
    <definedName name="XRefCopy382Row" hidden="1">#REF!</definedName>
    <definedName name="XRefCopy383" hidden="1">#REF!</definedName>
    <definedName name="XRefCopy383Row" hidden="1">#REF!</definedName>
    <definedName name="XRefCopy384" hidden="1">#REF!</definedName>
    <definedName name="XRefCopy384Row" hidden="1">#REF!</definedName>
    <definedName name="XRefCopy385" hidden="1">#REF!</definedName>
    <definedName name="XRefCopy385Row" hidden="1">#REF!</definedName>
    <definedName name="XRefCopy386" hidden="1">#REF!</definedName>
    <definedName name="XRefCopy386Row" hidden="1">#REF!</definedName>
    <definedName name="XRefCopy387" hidden="1">#REF!</definedName>
    <definedName name="XRefCopy387Row" hidden="1">#REF!</definedName>
    <definedName name="XRefCopy388" hidden="1">#REF!</definedName>
    <definedName name="XRefCopy388Row" hidden="1">#REF!</definedName>
    <definedName name="XRefCopy389" hidden="1">#REF!</definedName>
    <definedName name="XRefCopy389Row" hidden="1">#REF!</definedName>
    <definedName name="XRefCopy38Row" hidden="1">#REF!</definedName>
    <definedName name="XRefCopy39" hidden="1">#REF!</definedName>
    <definedName name="XRefCopy390" hidden="1">#REF!</definedName>
    <definedName name="XRefCopy390Row" hidden="1">#REF!</definedName>
    <definedName name="XRefCopy391" hidden="1">#REF!</definedName>
    <definedName name="XRefCopy391Row" hidden="1">#REF!</definedName>
    <definedName name="XRefCopy392" hidden="1">#REF!</definedName>
    <definedName name="XRefCopy393" hidden="1">#REF!</definedName>
    <definedName name="XRefCopy393Row" hidden="1">#REF!</definedName>
    <definedName name="XRefCopy394" hidden="1">#REF!</definedName>
    <definedName name="XRefCopy394Row" hidden="1">#REF!</definedName>
    <definedName name="XRefCopy395" hidden="1">#REF!</definedName>
    <definedName name="XRefCopy396" hidden="1">#REF!</definedName>
    <definedName name="XRefCopy396Row" hidden="1">#REF!</definedName>
    <definedName name="XRefCopy397" hidden="1">#REF!</definedName>
    <definedName name="XRefCopy397Row" hidden="1">#REF!</definedName>
    <definedName name="XRefCopy398" hidden="1">#REF!</definedName>
    <definedName name="XRefCopy398Row" hidden="1">#REF!</definedName>
    <definedName name="XRefCopy399" hidden="1">#REF!</definedName>
    <definedName name="XRefCopy399Row" hidden="1">#REF!</definedName>
    <definedName name="XRefCopy39Row" hidden="1">#REF!</definedName>
    <definedName name="XRefCopy3Row" hidden="1">#REF!</definedName>
    <definedName name="XRefCopy4" hidden="1">#REF!</definedName>
    <definedName name="XRefCopy40" hidden="1">#REF!</definedName>
    <definedName name="XRefCopy400" hidden="1">#REF!</definedName>
    <definedName name="XRefCopy400Row" hidden="1">#REF!</definedName>
    <definedName name="XRefCopy401" hidden="1">#REF!</definedName>
    <definedName name="XRefCopy401Row" hidden="1">#REF!</definedName>
    <definedName name="XRefCopy402" hidden="1">#REF!</definedName>
    <definedName name="XRefCopy402Row" hidden="1">#REF!</definedName>
    <definedName name="XRefCopy403" hidden="1">#REF!</definedName>
    <definedName name="XRefCopy403Row" hidden="1">#REF!</definedName>
    <definedName name="XRefCopy404" hidden="1">#REF!</definedName>
    <definedName name="XRefCopy404Row" hidden="1">#REF!</definedName>
    <definedName name="XRefCopy405" hidden="1">#REF!</definedName>
    <definedName name="XRefCopy405Row" hidden="1">#REF!</definedName>
    <definedName name="XRefCopy406" hidden="1">#REF!</definedName>
    <definedName name="XRefCopy406Row" hidden="1">#REF!</definedName>
    <definedName name="XRefCopy407" hidden="1">#REF!</definedName>
    <definedName name="XRefCopy407Row" hidden="1">#REF!</definedName>
    <definedName name="XRefCopy408" hidden="1">#REF!</definedName>
    <definedName name="XRefCopy408Row" hidden="1">#REF!</definedName>
    <definedName name="XRefCopy409" hidden="1">#REF!</definedName>
    <definedName name="XRefCopy409Row" hidden="1">#REF!</definedName>
    <definedName name="XRefCopy40Row" hidden="1">#REF!</definedName>
    <definedName name="XRefCopy41" hidden="1">#REF!</definedName>
    <definedName name="XRefCopy410" hidden="1">#REF!</definedName>
    <definedName name="XRefCopy410Row" hidden="1">#REF!</definedName>
    <definedName name="XRefCopy411" hidden="1">#REF!</definedName>
    <definedName name="XRefCopy411Row" hidden="1">#REF!</definedName>
    <definedName name="XRefCopy412" hidden="1">#REF!</definedName>
    <definedName name="XRefCopy412Row" hidden="1">#REF!</definedName>
    <definedName name="XRefCopy413" hidden="1">#REF!</definedName>
    <definedName name="XRefCopy413Row" hidden="1">#REF!</definedName>
    <definedName name="XRefCopy414" hidden="1">#REF!</definedName>
    <definedName name="XRefCopy414Row" hidden="1">#REF!</definedName>
    <definedName name="XRefCopy415" hidden="1">#REF!</definedName>
    <definedName name="XRefCopy415Row" hidden="1">#REF!</definedName>
    <definedName name="XRefCopy416" hidden="1">#REF!</definedName>
    <definedName name="XRefCopy416Row" hidden="1">#REF!</definedName>
    <definedName name="XRefCopy417" hidden="1">#REF!</definedName>
    <definedName name="XRefCopy417Row" hidden="1">#REF!</definedName>
    <definedName name="XRefCopy418" hidden="1">#REF!</definedName>
    <definedName name="XRefCopy418Row" hidden="1">#REF!</definedName>
    <definedName name="XRefCopy419" hidden="1">#REF!</definedName>
    <definedName name="XRefCopy419Row" hidden="1">#REF!</definedName>
    <definedName name="XRefCopy41Row" hidden="1">#REF!</definedName>
    <definedName name="XRefCopy42" hidden="1">#REF!</definedName>
    <definedName name="XRefCopy420" hidden="1">#REF!</definedName>
    <definedName name="XRefCopy420Row" hidden="1">#REF!</definedName>
    <definedName name="XRefCopy421" hidden="1">#REF!</definedName>
    <definedName name="XRefCopy421Row" hidden="1">#REF!</definedName>
    <definedName name="XRefCopy422" hidden="1">#REF!</definedName>
    <definedName name="XRefCopy422Row" hidden="1">#REF!</definedName>
    <definedName name="XRefCopy423" hidden="1">#REF!</definedName>
    <definedName name="XRefCopy423Row" hidden="1">#REF!</definedName>
    <definedName name="XRefCopy424" hidden="1">#REF!</definedName>
    <definedName name="XRefCopy424Row" hidden="1">#REF!</definedName>
    <definedName name="XRefCopy425" hidden="1">#REF!</definedName>
    <definedName name="XRefCopy425Row" hidden="1">#REF!</definedName>
    <definedName name="XRefCopy426" hidden="1">#REF!</definedName>
    <definedName name="XRefCopy426Row" hidden="1">#REF!</definedName>
    <definedName name="XRefCopy427" hidden="1">#REF!</definedName>
    <definedName name="XRefCopy427Row" hidden="1">#REF!</definedName>
    <definedName name="XRefCopy428" hidden="1">#REF!</definedName>
    <definedName name="XRefCopy428Row" hidden="1">#REF!</definedName>
    <definedName name="XRefCopy429" hidden="1">#REF!</definedName>
    <definedName name="XRefCopy429Row" hidden="1">#REF!</definedName>
    <definedName name="XRefCopy42Row" hidden="1">#REF!</definedName>
    <definedName name="XRefCopy43" hidden="1">#REF!</definedName>
    <definedName name="XRefCopy430" hidden="1">#REF!</definedName>
    <definedName name="XRefCopy430Row" hidden="1">#REF!</definedName>
    <definedName name="XRefCopy431" hidden="1">#REF!</definedName>
    <definedName name="XRefCopy431Row" hidden="1">#REF!</definedName>
    <definedName name="XRefCopy432" hidden="1">#REF!</definedName>
    <definedName name="XRefCopy433" hidden="1">#REF!</definedName>
    <definedName name="XRefCopy433Row" hidden="1">#REF!</definedName>
    <definedName name="XRefCopy434" hidden="1">#REF!</definedName>
    <definedName name="XRefCopy434Row" hidden="1">#REF!</definedName>
    <definedName name="XRefCopy435" hidden="1">#REF!</definedName>
    <definedName name="XRefCopy435Row" hidden="1">#REF!</definedName>
    <definedName name="XRefCopy436" hidden="1">#REF!</definedName>
    <definedName name="XRefCopy436Row" hidden="1">#REF!</definedName>
    <definedName name="XRefCopy437" hidden="1">#REF!</definedName>
    <definedName name="XRefCopy437Row" hidden="1">#REF!</definedName>
    <definedName name="XRefCopy438" hidden="1">#REF!</definedName>
    <definedName name="XRefCopy438Row" hidden="1">#REF!</definedName>
    <definedName name="XRefCopy439" hidden="1">#REF!</definedName>
    <definedName name="XRefCopy439Row" hidden="1">#REF!</definedName>
    <definedName name="XRefCopy43Row" hidden="1">#REF!</definedName>
    <definedName name="XRefCopy44" hidden="1">#REF!</definedName>
    <definedName name="XRefCopy440" hidden="1">#REF!</definedName>
    <definedName name="XRefCopy440Row" hidden="1">#REF!</definedName>
    <definedName name="XRefCopy441" hidden="1">#REF!</definedName>
    <definedName name="XRefCopy441Row" hidden="1">#REF!</definedName>
    <definedName name="XRefCopy442" hidden="1">#REF!</definedName>
    <definedName name="XRefCopy442Row" hidden="1">#REF!</definedName>
    <definedName name="XRefCopy443" hidden="1">#REF!</definedName>
    <definedName name="XRefCopy443Row" hidden="1">#REF!</definedName>
    <definedName name="XRefCopy444" hidden="1">#REF!</definedName>
    <definedName name="XRefCopy444Row" hidden="1">#REF!</definedName>
    <definedName name="XRefCopy445" hidden="1">#REF!</definedName>
    <definedName name="XRefCopy445Row" hidden="1">#REF!</definedName>
    <definedName name="XRefCopy446" hidden="1">#REF!</definedName>
    <definedName name="XRefCopy446Row" hidden="1">#REF!</definedName>
    <definedName name="XRefCopy447" hidden="1">#REF!</definedName>
    <definedName name="XRefCopy447Row" hidden="1">#REF!</definedName>
    <definedName name="XRefCopy448" hidden="1">#REF!</definedName>
    <definedName name="XRefCopy448Row" hidden="1">#REF!</definedName>
    <definedName name="XRefCopy449" hidden="1">#REF!</definedName>
    <definedName name="XRefCopy449Row" hidden="1">#REF!</definedName>
    <definedName name="XRefCopy44Row" hidden="1">#REF!</definedName>
    <definedName name="XRefCopy45" hidden="1">#REF!</definedName>
    <definedName name="XRefCopy450" hidden="1">#REF!</definedName>
    <definedName name="XRefCopy450Row" hidden="1">#REF!</definedName>
    <definedName name="XRefCopy451" hidden="1">#REF!</definedName>
    <definedName name="XRefCopy451Row" hidden="1">#REF!</definedName>
    <definedName name="XRefCopy452" hidden="1">#REF!</definedName>
    <definedName name="XRefCopy453" hidden="1">#REF!</definedName>
    <definedName name="XRefCopy454" hidden="1">#REF!</definedName>
    <definedName name="XRefCopy454Row" hidden="1">#REF!</definedName>
    <definedName name="XRefCopy455" hidden="1">#REF!</definedName>
    <definedName name="XRefCopy455Row" hidden="1">#REF!</definedName>
    <definedName name="XRefCopy456" hidden="1">#REF!</definedName>
    <definedName name="XRefCopy456Row" hidden="1">#REF!</definedName>
    <definedName name="XRefCopy457" hidden="1">#REF!</definedName>
    <definedName name="XRefCopy457Row" hidden="1">#REF!</definedName>
    <definedName name="XRefCopy458" hidden="1">#REF!</definedName>
    <definedName name="XRefCopy458Row" hidden="1">#REF!</definedName>
    <definedName name="XRefCopy459" hidden="1">#REF!</definedName>
    <definedName name="XRefCopy459Row" hidden="1">#REF!</definedName>
    <definedName name="XRefCopy45Row" hidden="1">#REF!</definedName>
    <definedName name="XRefCopy46" hidden="1">#REF!</definedName>
    <definedName name="XRefCopy460" hidden="1">#REF!</definedName>
    <definedName name="XRefCopy460Row" hidden="1">#REF!</definedName>
    <definedName name="XRefCopy461" hidden="1">#REF!</definedName>
    <definedName name="XRefCopy462" hidden="1">#REF!</definedName>
    <definedName name="XRefCopy462Row" hidden="1">#REF!</definedName>
    <definedName name="XRefCopy463" hidden="1">#REF!</definedName>
    <definedName name="XRefCopy463Row" hidden="1">#REF!</definedName>
    <definedName name="XRefCopy464" hidden="1">#REF!</definedName>
    <definedName name="XRefCopy464Row" hidden="1">#REF!</definedName>
    <definedName name="XRefCopy465" hidden="1">#REF!</definedName>
    <definedName name="XRefCopy465Row" hidden="1">#REF!</definedName>
    <definedName name="XRefCopy466" hidden="1">#REF!</definedName>
    <definedName name="XRefCopy466Row" hidden="1">#REF!</definedName>
    <definedName name="XRefCopy467" hidden="1">#REF!</definedName>
    <definedName name="XRefCopy467Row" hidden="1">#REF!</definedName>
    <definedName name="XRefCopy468" hidden="1">#REF!</definedName>
    <definedName name="XRefCopy468Row" hidden="1">#REF!</definedName>
    <definedName name="XRefCopy469" hidden="1">#REF!</definedName>
    <definedName name="XRefCopy469Row" hidden="1">#REF!</definedName>
    <definedName name="XRefCopy46Row" hidden="1">#REF!</definedName>
    <definedName name="XRefCopy47" hidden="1">#REF!</definedName>
    <definedName name="XRefCopy470" hidden="1">#REF!</definedName>
    <definedName name="XRefCopy470Row" hidden="1">#REF!</definedName>
    <definedName name="XRefCopy471" hidden="1">#REF!</definedName>
    <definedName name="XRefCopy471Row" hidden="1">#REF!</definedName>
    <definedName name="XRefCopy472" hidden="1">#REF!</definedName>
    <definedName name="XRefCopy472Row" hidden="1">#REF!</definedName>
    <definedName name="XRefCopy473" hidden="1">#REF!</definedName>
    <definedName name="XRefCopy474" hidden="1">#REF!</definedName>
    <definedName name="XRefCopy474Row" hidden="1">#REF!</definedName>
    <definedName name="XRefCopy475" hidden="1">#REF!</definedName>
    <definedName name="XRefCopy475Row" hidden="1">#REF!</definedName>
    <definedName name="XRefCopy476" hidden="1">#REF!</definedName>
    <definedName name="XRefCopy476Row" hidden="1">#REF!</definedName>
    <definedName name="XRefCopy477" hidden="1">#REF!</definedName>
    <definedName name="XRefCopy477Row" hidden="1">#REF!</definedName>
    <definedName name="XRefCopy478" hidden="1">#REF!</definedName>
    <definedName name="XRefCopy478Row" hidden="1">#REF!</definedName>
    <definedName name="XRefCopy479" hidden="1">#REF!</definedName>
    <definedName name="XRefCopy479Row" hidden="1">#REF!</definedName>
    <definedName name="XRefCopy47Row" hidden="1">#REF!</definedName>
    <definedName name="XRefCopy48" hidden="1">#REF!</definedName>
    <definedName name="XRefCopy480" hidden="1">#REF!</definedName>
    <definedName name="XRefCopy480Row" hidden="1">#REF!</definedName>
    <definedName name="XRefCopy481" hidden="1">#REF!</definedName>
    <definedName name="XRefCopy481Row" hidden="1">#REF!</definedName>
    <definedName name="XRefCopy482" hidden="1">#REF!</definedName>
    <definedName name="XRefCopy482Row" hidden="1">#REF!</definedName>
    <definedName name="XRefCopy483" hidden="1">#REF!</definedName>
    <definedName name="XRefCopy483Row" hidden="1">#REF!</definedName>
    <definedName name="XRefCopy484" hidden="1">#REF!</definedName>
    <definedName name="XRefCopy485" hidden="1">#REF!</definedName>
    <definedName name="XRefCopy485Row" hidden="1">#REF!</definedName>
    <definedName name="XRefCopy486" hidden="1">#REF!</definedName>
    <definedName name="XRefCopy486Row" hidden="1">#REF!</definedName>
    <definedName name="XRefCopy487" hidden="1">#REF!</definedName>
    <definedName name="XRefCopy487Row" hidden="1">#REF!</definedName>
    <definedName name="XRefCopy488" hidden="1">#REF!</definedName>
    <definedName name="XRefCopy488Row" hidden="1">#REF!</definedName>
    <definedName name="XRefCopy489" hidden="1">#REF!</definedName>
    <definedName name="XRefCopy489Row" hidden="1">#REF!</definedName>
    <definedName name="XRefCopy48Row" hidden="1">#REF!</definedName>
    <definedName name="XRefCopy49" hidden="1">#REF!</definedName>
    <definedName name="XRefCopy490" hidden="1">#REF!</definedName>
    <definedName name="XRefCopy490Row" hidden="1">#REF!</definedName>
    <definedName name="XRefCopy491" hidden="1">#REF!</definedName>
    <definedName name="XRefCopy491Row" hidden="1">#REF!</definedName>
    <definedName name="XRefCopy492" hidden="1">#REF!</definedName>
    <definedName name="XRefCopy492Row" hidden="1">#REF!</definedName>
    <definedName name="XRefCopy493" hidden="1">#REF!</definedName>
    <definedName name="XRefCopy493Row" hidden="1">#REF!</definedName>
    <definedName name="XRefCopy494" hidden="1">#REF!</definedName>
    <definedName name="XRefCopy494Row" hidden="1">#REF!</definedName>
    <definedName name="XRefCopy495" hidden="1">#REF!</definedName>
    <definedName name="XRefCopy495Row" hidden="1">#REF!</definedName>
    <definedName name="XRefCopy496" hidden="1">#REF!</definedName>
    <definedName name="XRefCopy496Row" hidden="1">#REF!</definedName>
    <definedName name="XRefCopy497" hidden="1">#REF!</definedName>
    <definedName name="XRefCopy497Row" hidden="1">#REF!</definedName>
    <definedName name="XRefCopy498" hidden="1">#REF!</definedName>
    <definedName name="XRefCopy498Row" hidden="1">#REF!</definedName>
    <definedName name="XRefCopy499" hidden="1">#REF!</definedName>
    <definedName name="XRefCopy499Row" hidden="1">#REF!</definedName>
    <definedName name="XRefCopy49Row" hidden="1">#REF!</definedName>
    <definedName name="XRefCopy4Row" hidden="1">#REF!</definedName>
    <definedName name="XRefCopy5" hidden="1">#REF!</definedName>
    <definedName name="XRefCopy50" hidden="1">#REF!</definedName>
    <definedName name="XRefCopy500" hidden="1">#REF!</definedName>
    <definedName name="XRefCopy500Row" hidden="1">#REF!</definedName>
    <definedName name="XRefCopy501" hidden="1">#REF!</definedName>
    <definedName name="XRefCopy501Row" hidden="1">#REF!</definedName>
    <definedName name="XRefCopy502" hidden="1">#REF!</definedName>
    <definedName name="XRefCopy502Row" hidden="1">#REF!</definedName>
    <definedName name="XRefCopy503" hidden="1">#REF!</definedName>
    <definedName name="XRefCopy503Row" hidden="1">#REF!</definedName>
    <definedName name="XRefCopy504" hidden="1">#REF!</definedName>
    <definedName name="XRefCopy504Row" hidden="1">#REF!</definedName>
    <definedName name="XRefCopy505" hidden="1">#REF!</definedName>
    <definedName name="XRefCopy505Row" hidden="1">#REF!</definedName>
    <definedName name="XRefCopy506" hidden="1">#REF!</definedName>
    <definedName name="XRefCopy506Row" hidden="1">#REF!</definedName>
    <definedName name="XRefCopy507" hidden="1">#REF!</definedName>
    <definedName name="XRefCopy507Row" hidden="1">#REF!</definedName>
    <definedName name="XRefCopy508" hidden="1">#REF!</definedName>
    <definedName name="XRefCopy508Row" hidden="1">#REF!</definedName>
    <definedName name="XRefCopy509" hidden="1">#REF!</definedName>
    <definedName name="XRefCopy509Row" hidden="1">#REF!</definedName>
    <definedName name="XRefCopy50Row" hidden="1">#REF!</definedName>
    <definedName name="XRefCopy51" hidden="1">#REF!</definedName>
    <definedName name="XRefCopy510" hidden="1">#REF!</definedName>
    <definedName name="XRefCopy510Row" hidden="1">#REF!</definedName>
    <definedName name="XRefCopy511" hidden="1">#REF!</definedName>
    <definedName name="XRefCopy511Row" hidden="1">#REF!</definedName>
    <definedName name="XRefCopy512" hidden="1">#REF!</definedName>
    <definedName name="XRefCopy512Row" hidden="1">#REF!</definedName>
    <definedName name="XRefCopy513Row" hidden="1">#REF!</definedName>
    <definedName name="XRefCopy514" hidden="1">#REF!</definedName>
    <definedName name="XRefCopy514Row" hidden="1">#REF!</definedName>
    <definedName name="XRefCopy515" hidden="1">#REF!</definedName>
    <definedName name="XRefCopy515Row" hidden="1">#REF!</definedName>
    <definedName name="XRefCopy516" hidden="1">#REF!</definedName>
    <definedName name="XRefCopy516Row" hidden="1">#REF!</definedName>
    <definedName name="XRefCopy517" hidden="1">#REF!</definedName>
    <definedName name="XRefCopy517Row" hidden="1">#REF!</definedName>
    <definedName name="XRefCopy518" hidden="1">#REF!</definedName>
    <definedName name="XRefCopy518Row" hidden="1">#REF!</definedName>
    <definedName name="XRefCopy519" hidden="1">#REF!</definedName>
    <definedName name="XRefCopy519Row" hidden="1">#REF!</definedName>
    <definedName name="XRefCopy51Row" hidden="1">#REF!</definedName>
    <definedName name="XRefCopy52" hidden="1">#REF!</definedName>
    <definedName name="XRefCopy520" hidden="1">#REF!</definedName>
    <definedName name="XRefCopy520Row" hidden="1">#REF!</definedName>
    <definedName name="XRefCopy522" hidden="1">#REF!</definedName>
    <definedName name="XRefCopy522Row" hidden="1">#REF!</definedName>
    <definedName name="XRefCopy523" hidden="1">#REF!</definedName>
    <definedName name="XRefCopy523Row" hidden="1">#REF!</definedName>
    <definedName name="XRefCopy524" hidden="1">#REF!</definedName>
    <definedName name="XRefCopy524Row" hidden="1">#REF!</definedName>
    <definedName name="XRefCopy525" hidden="1">#REF!</definedName>
    <definedName name="XRefCopy525Row" hidden="1">#REF!</definedName>
    <definedName name="XRefCopy526" hidden="1">#REF!</definedName>
    <definedName name="XRefCopy526Row" hidden="1">#REF!</definedName>
    <definedName name="XRefCopy527" hidden="1">#REF!</definedName>
    <definedName name="XRefCopy527Row" hidden="1">#REF!</definedName>
    <definedName name="XRefCopy529" hidden="1">#REF!</definedName>
    <definedName name="XRefCopy52Row" hidden="1">#REF!</definedName>
    <definedName name="XRefCopy53" hidden="1">#REF!</definedName>
    <definedName name="XRefCopy530" hidden="1">#REF!</definedName>
    <definedName name="XRefCopy530Row" hidden="1">#REF!</definedName>
    <definedName name="XRefCopy531" hidden="1">#REF!</definedName>
    <definedName name="XRefCopy531Row" hidden="1">#REF!</definedName>
    <definedName name="XRefCopy532" hidden="1">#REF!</definedName>
    <definedName name="XRefCopy532Row" hidden="1">#REF!</definedName>
    <definedName name="XRefCopy533" hidden="1">#REF!</definedName>
    <definedName name="XRefCopy533Row" hidden="1">#REF!</definedName>
    <definedName name="XRefCopy534" hidden="1">#REF!</definedName>
    <definedName name="XRefCopy534Row" hidden="1">#REF!</definedName>
    <definedName name="XRefCopy535" hidden="1">#REF!</definedName>
    <definedName name="XRefCopy535Row" hidden="1">#REF!</definedName>
    <definedName name="XRefCopy536" hidden="1">#REF!</definedName>
    <definedName name="XRefCopy536Row" hidden="1">#REF!</definedName>
    <definedName name="XRefCopy537" hidden="1">#REF!</definedName>
    <definedName name="XRefCopy537Row" hidden="1">#REF!</definedName>
    <definedName name="XRefCopy538" hidden="1">#REF!</definedName>
    <definedName name="XRefCopy538Row" hidden="1">#REF!</definedName>
    <definedName name="XRefCopy539" hidden="1">#REF!</definedName>
    <definedName name="XRefCopy539Row" hidden="1">#REF!</definedName>
    <definedName name="XRefCopy53Row" hidden="1">#REF!</definedName>
    <definedName name="XRefCopy54" hidden="1">#REF!</definedName>
    <definedName name="XRefCopy540" hidden="1">#REF!</definedName>
    <definedName name="XRefCopy540Row" hidden="1">#REF!</definedName>
    <definedName name="XRefCopy541" hidden="1">#REF!</definedName>
    <definedName name="XRefCopy541Row" hidden="1">#REF!</definedName>
    <definedName name="XRefCopy542" hidden="1">#REF!</definedName>
    <definedName name="XRefCopy542Row" hidden="1">#REF!</definedName>
    <definedName name="XRefCopy543" hidden="1">#REF!</definedName>
    <definedName name="XRefCopy543Row" hidden="1">#REF!</definedName>
    <definedName name="XRefCopy544" hidden="1">#REF!</definedName>
    <definedName name="XRefCopy544Row" hidden="1">#REF!</definedName>
    <definedName name="XRefCopy545" hidden="1">#REF!</definedName>
    <definedName name="XRefCopy545Row" hidden="1">#REF!</definedName>
    <definedName name="XRefCopy546" hidden="1">#REF!</definedName>
    <definedName name="XRefCopy546Row" hidden="1">#REF!</definedName>
    <definedName name="XRefCopy547" hidden="1">#REF!</definedName>
    <definedName name="XRefCopy547Row" hidden="1">#REF!</definedName>
    <definedName name="XRefCopy548" hidden="1">#REF!</definedName>
    <definedName name="XRefCopy548Row" hidden="1">#REF!</definedName>
    <definedName name="XRefCopy549" hidden="1">#REF!</definedName>
    <definedName name="XRefCopy549Row" hidden="1">#REF!</definedName>
    <definedName name="XRefCopy54Row" hidden="1">#REF!</definedName>
    <definedName name="XRefCopy55" hidden="1">#REF!</definedName>
    <definedName name="XRefCopy550" hidden="1">#REF!</definedName>
    <definedName name="XRefCopy550Row" hidden="1">#REF!</definedName>
    <definedName name="XRefCopy551" hidden="1">#REF!</definedName>
    <definedName name="XRefCopy551Row" hidden="1">#REF!</definedName>
    <definedName name="XRefCopy552" hidden="1">#REF!</definedName>
    <definedName name="XRefCopy552Row" hidden="1">#REF!</definedName>
    <definedName name="XRefCopy553" hidden="1">#REF!</definedName>
    <definedName name="XRefCopy553Row" hidden="1">#REF!</definedName>
    <definedName name="XRefCopy554" hidden="1">#REF!</definedName>
    <definedName name="XRefCopy554Row" hidden="1">#REF!</definedName>
    <definedName name="XRefCopy555" hidden="1">#REF!</definedName>
    <definedName name="XRefCopy555Row" hidden="1">#REF!</definedName>
    <definedName name="XRefCopy556" hidden="1">#REF!</definedName>
    <definedName name="XRefCopy556Row" hidden="1">#REF!</definedName>
    <definedName name="XRefCopy557" hidden="1">#REF!</definedName>
    <definedName name="XRefCopy557Row" hidden="1">#REF!</definedName>
    <definedName name="XRefCopy558" hidden="1">#REF!</definedName>
    <definedName name="XRefCopy558Row" hidden="1">#REF!</definedName>
    <definedName name="XRefCopy559" hidden="1">#REF!</definedName>
    <definedName name="XRefCopy55Row" hidden="1">#REF!</definedName>
    <definedName name="XRefCopy56" hidden="1">#REF!</definedName>
    <definedName name="XRefCopy560" hidden="1">#REF!</definedName>
    <definedName name="XRefCopy560Row" hidden="1">#REF!</definedName>
    <definedName name="XRefCopy561" hidden="1">#REF!</definedName>
    <definedName name="XRefCopy561Row" hidden="1">#REF!</definedName>
    <definedName name="XRefCopy562" hidden="1">#REF!</definedName>
    <definedName name="XRefCopy562Row" hidden="1">#REF!</definedName>
    <definedName name="XRefCopy563" hidden="1">#REF!</definedName>
    <definedName name="XRefCopy563Row" hidden="1">#REF!</definedName>
    <definedName name="XRefCopy564" hidden="1">#REF!</definedName>
    <definedName name="XRefCopy565" hidden="1">#REF!</definedName>
    <definedName name="XRefCopy566" hidden="1">#REF!</definedName>
    <definedName name="XRefCopy567" hidden="1">#REF!</definedName>
    <definedName name="XRefCopy567Row" hidden="1">#REF!</definedName>
    <definedName name="XRefCopy568" hidden="1">#REF!</definedName>
    <definedName name="XRefCopy568Row" hidden="1">#REF!</definedName>
    <definedName name="XRefCopy569" hidden="1">#REF!</definedName>
    <definedName name="XRefCopy569Row" hidden="1">#REF!</definedName>
    <definedName name="XRefCopy56Row" hidden="1">#REF!</definedName>
    <definedName name="XRefCopy57" hidden="1">#REF!</definedName>
    <definedName name="XRefCopy570" hidden="1">#REF!</definedName>
    <definedName name="XRefCopy570Row" hidden="1">#REF!</definedName>
    <definedName name="XRefCopy571" hidden="1">#REF!</definedName>
    <definedName name="XRefCopy571Row" hidden="1">#REF!</definedName>
    <definedName name="XRefCopy572" hidden="1">#REF!</definedName>
    <definedName name="XRefCopy572Row" hidden="1">#REF!</definedName>
    <definedName name="XRefCopy573" hidden="1">#REF!</definedName>
    <definedName name="XRefCopy573Row" hidden="1">#REF!</definedName>
    <definedName name="XRefCopy574" hidden="1">#REF!</definedName>
    <definedName name="XRefCopy575" hidden="1">#REF!</definedName>
    <definedName name="XRefCopy575Row" hidden="1">#REF!</definedName>
    <definedName name="XRefCopy576" hidden="1">#REF!</definedName>
    <definedName name="XRefCopy576Row" hidden="1">#REF!</definedName>
    <definedName name="XRefCopy577" hidden="1">#REF!</definedName>
    <definedName name="XRefCopy577Row" hidden="1">#REF!</definedName>
    <definedName name="XRefCopy578" hidden="1">#REF!</definedName>
    <definedName name="XRefCopy578Row" hidden="1">#REF!</definedName>
    <definedName name="XRefCopy579" hidden="1">#REF!</definedName>
    <definedName name="XRefCopy57Row" hidden="1">#REF!</definedName>
    <definedName name="XRefCopy58" hidden="1">#REF!</definedName>
    <definedName name="XRefCopy580" hidden="1">#REF!</definedName>
    <definedName name="XRefCopy580Row" hidden="1">#REF!</definedName>
    <definedName name="XRefCopy581" hidden="1">#REF!</definedName>
    <definedName name="XRefCopy582" hidden="1">#REF!</definedName>
    <definedName name="XRefCopy583" hidden="1">#REF!</definedName>
    <definedName name="XRefCopy583Row" hidden="1">#REF!</definedName>
    <definedName name="XRefCopy584" hidden="1">#REF!</definedName>
    <definedName name="XRefCopy584Row" hidden="1">#REF!</definedName>
    <definedName name="XRefCopy585" hidden="1">#REF!</definedName>
    <definedName name="XRefCopy586" hidden="1">#REF!</definedName>
    <definedName name="XRefCopy586Row" hidden="1">#REF!</definedName>
    <definedName name="XRefCopy587" hidden="1">#REF!</definedName>
    <definedName name="XRefCopy587Row" hidden="1">#REF!</definedName>
    <definedName name="XRefCopy588" hidden="1">#REF!</definedName>
    <definedName name="XRefCopy589" hidden="1">#REF!</definedName>
    <definedName name="XRefCopy589Row" hidden="1">#REF!</definedName>
    <definedName name="XRefCopy58Row" hidden="1">#REF!</definedName>
    <definedName name="XRefCopy59" hidden="1">#REF!</definedName>
    <definedName name="XRefCopy590" hidden="1">#REF!</definedName>
    <definedName name="XRefCopy590Row" hidden="1">#REF!</definedName>
    <definedName name="XRefCopy591" hidden="1">#REF!</definedName>
    <definedName name="XRefCopy591Row" hidden="1">#REF!</definedName>
    <definedName name="XRefCopy592" hidden="1">#REF!</definedName>
    <definedName name="XRefCopy592Row" hidden="1">#REF!</definedName>
    <definedName name="XRefCopy593" hidden="1">#REF!</definedName>
    <definedName name="XRefCopy594" hidden="1">#REF!</definedName>
    <definedName name="XRefCopy594Row" hidden="1">#REF!</definedName>
    <definedName name="XRefCopy595" hidden="1">#REF!</definedName>
    <definedName name="XRefCopy595Row" hidden="1">#REF!</definedName>
    <definedName name="XRefCopy596" hidden="1">#REF!</definedName>
    <definedName name="XRefCopy596Row" hidden="1">#REF!</definedName>
    <definedName name="XRefCopy597" hidden="1">#REF!</definedName>
    <definedName name="XRefCopy597Row" hidden="1">#REF!</definedName>
    <definedName name="XRefCopy598" hidden="1">#REF!</definedName>
    <definedName name="XRefCopy598Row" hidden="1">#REF!</definedName>
    <definedName name="XRefCopy599" hidden="1">#REF!</definedName>
    <definedName name="XRefCopy59Row" hidden="1">#REF!</definedName>
    <definedName name="XRefCopy5Row" hidden="1">#REF!</definedName>
    <definedName name="XRefCopy6" hidden="1">#REF!</definedName>
    <definedName name="XRefCopy60" hidden="1">#REF!</definedName>
    <definedName name="XRefCopy600" hidden="1">#REF!</definedName>
    <definedName name="XRefCopy601" hidden="1">#REF!</definedName>
    <definedName name="XRefCopy601Row" hidden="1">#REF!</definedName>
    <definedName name="XRefCopy602" hidden="1">#REF!</definedName>
    <definedName name="XRefCopy602Row" hidden="1">#REF!</definedName>
    <definedName name="XRefCopy603" hidden="1">#REF!</definedName>
    <definedName name="XRefCopy603Row" hidden="1">#REF!</definedName>
    <definedName name="XRefCopy604" hidden="1">#REF!</definedName>
    <definedName name="XRefCopy604Row" hidden="1">#REF!</definedName>
    <definedName name="XRefCopy605" hidden="1">#REF!</definedName>
    <definedName name="XRefCopy605Row" hidden="1">#REF!</definedName>
    <definedName name="XRefCopy606" hidden="1">#REF!</definedName>
    <definedName name="XRefCopy606Row" hidden="1">#REF!</definedName>
    <definedName name="XRefCopy607" hidden="1">#REF!</definedName>
    <definedName name="XRefCopy607Row" hidden="1">#REF!</definedName>
    <definedName name="XRefCopy608" hidden="1">#REF!</definedName>
    <definedName name="XRefCopy608Row" hidden="1">#REF!</definedName>
    <definedName name="XRefCopy609" hidden="1">#REF!</definedName>
    <definedName name="XRefCopy609Row" hidden="1">#REF!</definedName>
    <definedName name="XRefCopy60Row" hidden="1">#REF!</definedName>
    <definedName name="XRefCopy61" hidden="1">#REF!</definedName>
    <definedName name="XRefCopy610" hidden="1">#REF!</definedName>
    <definedName name="XRefCopy611" hidden="1">#REF!</definedName>
    <definedName name="XRefCopy611Row" hidden="1">#REF!</definedName>
    <definedName name="XRefCopy612" hidden="1">#REF!</definedName>
    <definedName name="XRefCopy613" hidden="1">#REF!</definedName>
    <definedName name="XRefCopy613Row" hidden="1">#REF!</definedName>
    <definedName name="XRefCopy614" hidden="1">#REF!</definedName>
    <definedName name="XRefCopy614Row" hidden="1">#REF!</definedName>
    <definedName name="XRefCopy615" hidden="1">#REF!</definedName>
    <definedName name="XRefCopy616" hidden="1">#REF!</definedName>
    <definedName name="XRefCopy617" hidden="1">#REF!</definedName>
    <definedName name="XRefCopy617Row" hidden="1">#REF!</definedName>
    <definedName name="XRefCopy618" hidden="1">#REF!</definedName>
    <definedName name="XRefCopy618Row" hidden="1">#REF!</definedName>
    <definedName name="XRefCopy619" hidden="1">#REF!</definedName>
    <definedName name="XRefCopy619Row" hidden="1">#REF!</definedName>
    <definedName name="XRefCopy61Row" hidden="1">#REF!</definedName>
    <definedName name="XRefCopy62" hidden="1">#REF!</definedName>
    <definedName name="XRefCopy620" hidden="1">#REF!</definedName>
    <definedName name="XRefCopy620Row" hidden="1">#REF!</definedName>
    <definedName name="XRefCopy621" hidden="1">#REF!</definedName>
    <definedName name="XRefCopy621Row" hidden="1">#REF!</definedName>
    <definedName name="XRefCopy622" hidden="1">#REF!</definedName>
    <definedName name="XRefCopy623" hidden="1">#REF!</definedName>
    <definedName name="XRefCopy623Row" hidden="1">#REF!</definedName>
    <definedName name="XRefCopy624" hidden="1">#REF!</definedName>
    <definedName name="XRefCopy624Row" hidden="1">#REF!</definedName>
    <definedName name="XRefCopy625" hidden="1">#REF!</definedName>
    <definedName name="XRefCopy625Row" hidden="1">#REF!</definedName>
    <definedName name="XRefCopy626" hidden="1">#REF!</definedName>
    <definedName name="XRefCopy626Row" hidden="1">#REF!</definedName>
    <definedName name="XRefCopy627" hidden="1">#REF!</definedName>
    <definedName name="XRefCopy627Row" hidden="1">#REF!</definedName>
    <definedName name="XRefCopy628" hidden="1">#REF!</definedName>
    <definedName name="XRefCopy628Row" hidden="1">#REF!</definedName>
    <definedName name="XRefCopy629" hidden="1">#REF!</definedName>
    <definedName name="XRefCopy629Row" hidden="1">#REF!</definedName>
    <definedName name="XRefCopy62Row" hidden="1">#REF!</definedName>
    <definedName name="XRefCopy63" hidden="1">#REF!</definedName>
    <definedName name="XRefCopy630" hidden="1">#REF!</definedName>
    <definedName name="XRefCopy630Row" hidden="1">#REF!</definedName>
    <definedName name="XRefCopy631" hidden="1">#REF!</definedName>
    <definedName name="XRefCopy631Row" hidden="1">#REF!</definedName>
    <definedName name="XRefCopy632" hidden="1">#REF!</definedName>
    <definedName name="XRefCopy632Row" hidden="1">#REF!</definedName>
    <definedName name="XRefCopy633" hidden="1">#REF!</definedName>
    <definedName name="XRefCopy633Row" hidden="1">#REF!</definedName>
    <definedName name="XRefCopy634" hidden="1">#REF!</definedName>
    <definedName name="XRefCopy634Row" hidden="1">#REF!</definedName>
    <definedName name="XRefCopy635" hidden="1">#REF!</definedName>
    <definedName name="XRefCopy635Row" hidden="1">#REF!</definedName>
    <definedName name="XRefCopy636" hidden="1">#REF!</definedName>
    <definedName name="XRefCopy636Row" hidden="1">#REF!</definedName>
    <definedName name="XRefCopy637" hidden="1">#REF!</definedName>
    <definedName name="XRefCopy637Row" hidden="1">#REF!</definedName>
    <definedName name="XRefCopy638" hidden="1">#REF!</definedName>
    <definedName name="XRefCopy638Row" hidden="1">#REF!</definedName>
    <definedName name="XRefCopy63Row" hidden="1">#REF!</definedName>
    <definedName name="XRefCopy64" hidden="1">#REF!</definedName>
    <definedName name="XRefCopy640" hidden="1">#REF!</definedName>
    <definedName name="XRefCopy640Row" hidden="1">#REF!</definedName>
    <definedName name="XRefCopy641" hidden="1">#REF!</definedName>
    <definedName name="XRefCopy641Row" hidden="1">#REF!</definedName>
    <definedName name="XRefCopy642" hidden="1">#REF!</definedName>
    <definedName name="XRefCopy642Row" hidden="1">#REF!</definedName>
    <definedName name="XRefCopy643" hidden="1">#REF!</definedName>
    <definedName name="XRefCopy643Row" hidden="1">#REF!</definedName>
    <definedName name="XRefCopy644" hidden="1">#REF!</definedName>
    <definedName name="XRefCopy644Row" hidden="1">#REF!</definedName>
    <definedName name="XRefCopy646" hidden="1">#REF!</definedName>
    <definedName name="XRefCopy646Row" hidden="1">#REF!</definedName>
    <definedName name="XRefCopy647" hidden="1">#REF!</definedName>
    <definedName name="XRefCopy647Row" hidden="1">#REF!</definedName>
    <definedName name="XRefCopy648" hidden="1">#REF!</definedName>
    <definedName name="XRefCopy648Row" hidden="1">#REF!</definedName>
    <definedName name="XRefCopy649" hidden="1">#REF!</definedName>
    <definedName name="XRefCopy649Row" hidden="1">#REF!</definedName>
    <definedName name="XRefCopy64Row" hidden="1">#REF!</definedName>
    <definedName name="XRefCopy65" hidden="1">#REF!</definedName>
    <definedName name="XRefCopy650" hidden="1">#REF!</definedName>
    <definedName name="XRefCopy650Row" hidden="1">#REF!</definedName>
    <definedName name="XRefCopy651" hidden="1">#REF!</definedName>
    <definedName name="XRefCopy652" hidden="1">#REF!</definedName>
    <definedName name="XRefCopy653" hidden="1">#REF!</definedName>
    <definedName name="XRefCopy653Row" hidden="1">#REF!</definedName>
    <definedName name="XRefCopy654" hidden="1">#REF!</definedName>
    <definedName name="XRefCopy655" hidden="1">#REF!</definedName>
    <definedName name="XRefCopy655Row" hidden="1">#REF!</definedName>
    <definedName name="XRefCopy656" hidden="1">#REF!</definedName>
    <definedName name="XRefCopy657" hidden="1">#REF!</definedName>
    <definedName name="XRefCopy657Row" hidden="1">#REF!</definedName>
    <definedName name="XRefCopy658" hidden="1">#REF!</definedName>
    <definedName name="XRefCopy659" hidden="1">#REF!</definedName>
    <definedName name="XRefCopy659Row" hidden="1">#REF!</definedName>
    <definedName name="XRefCopy65Row" hidden="1">#REF!</definedName>
    <definedName name="XRefCopy66" hidden="1">#REF!</definedName>
    <definedName name="XRefCopy660" hidden="1">#REF!</definedName>
    <definedName name="XRefCopy660Row" hidden="1">#REF!</definedName>
    <definedName name="XRefCopy661" hidden="1">#REF!</definedName>
    <definedName name="XRefCopy661Row" hidden="1">#REF!</definedName>
    <definedName name="XRefCopy662" hidden="1">#REF!</definedName>
    <definedName name="XRefCopy662Row" hidden="1">#REF!</definedName>
    <definedName name="XRefCopy663" hidden="1">#REF!</definedName>
    <definedName name="XRefCopy663Row" hidden="1">#REF!</definedName>
    <definedName name="XRefCopy664" hidden="1">#REF!</definedName>
    <definedName name="XRefCopy664Row" hidden="1">#REF!</definedName>
    <definedName name="XRefCopy665" hidden="1">#REF!</definedName>
    <definedName name="XRefCopy665Row" hidden="1">#REF!</definedName>
    <definedName name="XRefCopy666" hidden="1">#REF!</definedName>
    <definedName name="XRefCopy667" hidden="1">#REF!</definedName>
    <definedName name="XRefCopy668" hidden="1">#REF!</definedName>
    <definedName name="XRefCopy669" hidden="1">#REF!</definedName>
    <definedName name="XRefCopy669Row" hidden="1">#REF!</definedName>
    <definedName name="XRefCopy66Row" hidden="1">#REF!</definedName>
    <definedName name="XRefCopy67" hidden="1">#REF!</definedName>
    <definedName name="XRefCopy670" hidden="1">#REF!</definedName>
    <definedName name="XRefCopy670Row" hidden="1">#REF!</definedName>
    <definedName name="XRefCopy671" hidden="1">#REF!</definedName>
    <definedName name="XRefCopy671Row" hidden="1">#REF!</definedName>
    <definedName name="XRefCopy672" hidden="1">#REF!</definedName>
    <definedName name="XRefCopy672Row" hidden="1">#REF!</definedName>
    <definedName name="XRefCopy673" hidden="1">#REF!</definedName>
    <definedName name="XRefCopy673Row" hidden="1">#REF!</definedName>
    <definedName name="XRefCopy674" hidden="1">#REF!</definedName>
    <definedName name="XRefCopy674Row" hidden="1">#REF!</definedName>
    <definedName name="XRefCopy675" hidden="1">#REF!</definedName>
    <definedName name="XRefCopy675Row" hidden="1">#REF!</definedName>
    <definedName name="XRefCopy676" hidden="1">#REF!</definedName>
    <definedName name="XRefCopy676Row" hidden="1">#REF!</definedName>
    <definedName name="XRefCopy677" hidden="1">#REF!</definedName>
    <definedName name="XRefCopy677Row" hidden="1">#REF!</definedName>
    <definedName name="XRefCopy678" hidden="1">#REF!</definedName>
    <definedName name="XRefCopy678Row" hidden="1">#REF!</definedName>
    <definedName name="XRefCopy679" hidden="1">#REF!</definedName>
    <definedName name="XRefCopy679Row" hidden="1">#REF!</definedName>
    <definedName name="XRefCopy67Row" hidden="1">#REF!</definedName>
    <definedName name="XRefCopy68" hidden="1">#REF!</definedName>
    <definedName name="XRefCopy680" hidden="1">#REF!</definedName>
    <definedName name="XRefCopy680Row" hidden="1">#REF!</definedName>
    <definedName name="XRefCopy681" hidden="1">#REF!</definedName>
    <definedName name="XRefCopy681Row" hidden="1">#REF!</definedName>
    <definedName name="XRefCopy682" hidden="1">#REF!</definedName>
    <definedName name="XRefCopy682Row" hidden="1">#REF!</definedName>
    <definedName name="XRefCopy683" hidden="1">#REF!</definedName>
    <definedName name="XRefCopy684" hidden="1">#REF!</definedName>
    <definedName name="XRefCopy684Row" hidden="1">#REF!</definedName>
    <definedName name="XRefCopy685" hidden="1">#REF!</definedName>
    <definedName name="XRefCopy685Row" hidden="1">#REF!</definedName>
    <definedName name="XRefCopy686" hidden="1">#REF!</definedName>
    <definedName name="XRefCopy686Row" hidden="1">#REF!</definedName>
    <definedName name="XRefCopy687" hidden="1">#REF!</definedName>
    <definedName name="XRefCopy688" hidden="1">#REF!</definedName>
    <definedName name="XRefCopy689" hidden="1">#REF!</definedName>
    <definedName name="XRefCopy68Row" hidden="1">#REF!</definedName>
    <definedName name="XRefCopy69" hidden="1">#REF!</definedName>
    <definedName name="XRefCopy690" hidden="1">#REF!</definedName>
    <definedName name="XRefCopy690Row" hidden="1">#REF!</definedName>
    <definedName name="XRefCopy691" hidden="1">#REF!</definedName>
    <definedName name="XRefCopy691Row" hidden="1">#REF!</definedName>
    <definedName name="XRefCopy692" hidden="1">#REF!</definedName>
    <definedName name="XRefCopy692Row" hidden="1">#REF!</definedName>
    <definedName name="XRefCopy693" hidden="1">#REF!</definedName>
    <definedName name="XRefCopy693Row" hidden="1">#REF!</definedName>
    <definedName name="XRefCopy694" hidden="1">#REF!</definedName>
    <definedName name="XRefCopy695" hidden="1">#REF!</definedName>
    <definedName name="XRefCopy695Row" hidden="1">#REF!</definedName>
    <definedName name="XRefCopy696" hidden="1">#REF!</definedName>
    <definedName name="XRefCopy696Row" hidden="1">#REF!</definedName>
    <definedName name="XRefCopy697" hidden="1">#REF!</definedName>
    <definedName name="XRefCopy697Row" hidden="1">#REF!</definedName>
    <definedName name="XRefCopy698" hidden="1">#REF!</definedName>
    <definedName name="XRefCopy698Row" hidden="1">#REF!</definedName>
    <definedName name="XRefCopy699" hidden="1">#REF!</definedName>
    <definedName name="XRefCopy699Row" hidden="1">#REF!</definedName>
    <definedName name="XRefCopy69Row" hidden="1">#REF!</definedName>
    <definedName name="XRefCopy6Row" hidden="1">#REF!</definedName>
    <definedName name="XRefCopy7" hidden="1">#REF!</definedName>
    <definedName name="XRefCopy70" hidden="1">#REF!</definedName>
    <definedName name="XRefCopy700" hidden="1">#REF!</definedName>
    <definedName name="XRefCopy700Row" hidden="1">#REF!</definedName>
    <definedName name="XRefCopy701" hidden="1">#REF!</definedName>
    <definedName name="XRefCopy701Row" hidden="1">#REF!</definedName>
    <definedName name="XRefCopy702" hidden="1">#REF!</definedName>
    <definedName name="XRefCopy702Row" hidden="1">#REF!</definedName>
    <definedName name="XRefCopy703" hidden="1">#REF!</definedName>
    <definedName name="XRefCopy704" hidden="1">#REF!</definedName>
    <definedName name="XRefCopy704Row" hidden="1">#REF!</definedName>
    <definedName name="XRefCopy705" hidden="1">#REF!</definedName>
    <definedName name="XRefCopy705Row" hidden="1">#REF!</definedName>
    <definedName name="XRefCopy706" hidden="1">#REF!</definedName>
    <definedName name="XRefCopy706Row" hidden="1">#REF!</definedName>
    <definedName name="XRefCopy707" hidden="1">#REF!</definedName>
    <definedName name="XRefCopy708" hidden="1">#REF!</definedName>
    <definedName name="XRefCopy708Row" hidden="1">#REF!</definedName>
    <definedName name="XRefCopy709" hidden="1">#REF!</definedName>
    <definedName name="XRefCopy709Row" hidden="1">#REF!</definedName>
    <definedName name="XRefCopy70Row" hidden="1">#REF!</definedName>
    <definedName name="XRefCopy71" hidden="1">#REF!</definedName>
    <definedName name="XRefCopy710" hidden="1">#REF!</definedName>
    <definedName name="XRefCopy710Row" hidden="1">#REF!</definedName>
    <definedName name="XRefCopy711" hidden="1">#REF!</definedName>
    <definedName name="XRefCopy711Row" hidden="1">#REF!</definedName>
    <definedName name="XRefCopy712" hidden="1">#REF!</definedName>
    <definedName name="XRefCopy712Row" hidden="1">#REF!</definedName>
    <definedName name="XRefCopy713" hidden="1">#REF!</definedName>
    <definedName name="XRefCopy713Row" hidden="1">#REF!</definedName>
    <definedName name="XRefCopy714" hidden="1">#REF!</definedName>
    <definedName name="XRefCopy714Row" hidden="1">#REF!</definedName>
    <definedName name="XRefCopy715" hidden="1">#REF!</definedName>
    <definedName name="XRefCopy715Row" hidden="1">#REF!</definedName>
    <definedName name="XRefCopy716" hidden="1">#REF!</definedName>
    <definedName name="XRefCopy716Row" hidden="1">#REF!</definedName>
    <definedName name="XRefCopy717" hidden="1">#REF!</definedName>
    <definedName name="XRefCopy717Row" hidden="1">#REF!</definedName>
    <definedName name="XRefCopy718" hidden="1">#REF!</definedName>
    <definedName name="XRefCopy719" hidden="1">#REF!</definedName>
    <definedName name="XRefCopy719Row" hidden="1">#REF!</definedName>
    <definedName name="XRefCopy71Row" hidden="1">#REF!</definedName>
    <definedName name="XRefCopy72" hidden="1">#REF!</definedName>
    <definedName name="XRefCopy720" hidden="1">#REF!</definedName>
    <definedName name="XRefCopy720Row" hidden="1">#REF!</definedName>
    <definedName name="XRefCopy721" hidden="1">#REF!</definedName>
    <definedName name="XRefCopy721Row" hidden="1">#REF!</definedName>
    <definedName name="XRefCopy722" hidden="1">#REF!</definedName>
    <definedName name="XRefCopy722Row" hidden="1">#REF!</definedName>
    <definedName name="XRefCopy723" hidden="1">#REF!</definedName>
    <definedName name="XRefCopy723Row" hidden="1">#REF!</definedName>
    <definedName name="XRefCopy724" hidden="1">#REF!</definedName>
    <definedName name="XRefCopy724Row" hidden="1">#REF!</definedName>
    <definedName name="XRefCopy725" hidden="1">#REF!</definedName>
    <definedName name="XRefCopy725Row" hidden="1">#REF!</definedName>
    <definedName name="XRefCopy726" hidden="1">#REF!</definedName>
    <definedName name="XRefCopy726Row" hidden="1">#REF!</definedName>
    <definedName name="XRefCopy727" hidden="1">#REF!</definedName>
    <definedName name="XRefCopy727Row" hidden="1">#REF!</definedName>
    <definedName name="XRefCopy728" hidden="1">#REF!</definedName>
    <definedName name="XRefCopy728Row" hidden="1">#REF!</definedName>
    <definedName name="XRefCopy729" hidden="1">#REF!</definedName>
    <definedName name="XRefCopy729Row" hidden="1">#REF!</definedName>
    <definedName name="XRefCopy72Row" hidden="1">#REF!</definedName>
    <definedName name="XRefCopy73" hidden="1">#REF!</definedName>
    <definedName name="XRefCopy730" hidden="1">#REF!</definedName>
    <definedName name="XRefCopy731" hidden="1">#REF!</definedName>
    <definedName name="XRefCopy732" hidden="1">#REF!</definedName>
    <definedName name="XRefCopy733" hidden="1">#REF!</definedName>
    <definedName name="XRefCopy733Row" hidden="1">#REF!</definedName>
    <definedName name="XRefCopy734" hidden="1">#REF!</definedName>
    <definedName name="XRefCopy734Row" hidden="1">#REF!</definedName>
    <definedName name="XRefCopy735" hidden="1">#REF!</definedName>
    <definedName name="XRefCopy735Row" hidden="1">#REF!</definedName>
    <definedName name="XRefCopy736" hidden="1">#REF!</definedName>
    <definedName name="XRefCopy736Row" hidden="1">#REF!</definedName>
    <definedName name="XRefCopy737" hidden="1">#REF!</definedName>
    <definedName name="XRefCopy737Row" hidden="1">#REF!</definedName>
    <definedName name="XRefCopy738" hidden="1">#REF!</definedName>
    <definedName name="XRefCopy738Row" hidden="1">#REF!</definedName>
    <definedName name="XRefCopy739" hidden="1">#REF!</definedName>
    <definedName name="XRefCopy73Row" hidden="1">#REF!</definedName>
    <definedName name="XRefCopy74" hidden="1">#REF!</definedName>
    <definedName name="XRefCopy740" hidden="1">#REF!</definedName>
    <definedName name="XRefCopy740Row" hidden="1">#REF!</definedName>
    <definedName name="XRefCopy741" hidden="1">#REF!</definedName>
    <definedName name="XRefCopy741Row" hidden="1">#REF!</definedName>
    <definedName name="XRefCopy742" hidden="1">#REF!</definedName>
    <definedName name="XRefCopy743" hidden="1">#REF!</definedName>
    <definedName name="XRefCopy743Row" hidden="1">#REF!</definedName>
    <definedName name="XRefCopy744" hidden="1">#REF!</definedName>
    <definedName name="XRefCopy744Row" hidden="1">#REF!</definedName>
    <definedName name="XRefCopy745" hidden="1">#REF!</definedName>
    <definedName name="XRefCopy745Row" hidden="1">#REF!</definedName>
    <definedName name="XRefCopy746" hidden="1">#REF!</definedName>
    <definedName name="XRefCopy747" hidden="1">#REF!</definedName>
    <definedName name="XRefCopy747Row" hidden="1">#REF!</definedName>
    <definedName name="XRefCopy748" hidden="1">#REF!</definedName>
    <definedName name="XRefCopy749" hidden="1">#REF!</definedName>
    <definedName name="XRefCopy749Row" hidden="1">#REF!</definedName>
    <definedName name="XRefCopy74Row" hidden="1">#REF!</definedName>
    <definedName name="XRefCopy75" hidden="1">#REF!</definedName>
    <definedName name="XRefCopy750" hidden="1">#REF!</definedName>
    <definedName name="XRefCopy750Row" hidden="1">#REF!</definedName>
    <definedName name="XRefCopy751" hidden="1">#REF!</definedName>
    <definedName name="XRefCopy751Row" hidden="1">#REF!</definedName>
    <definedName name="XRefCopy752" hidden="1">#REF!</definedName>
    <definedName name="XRefCopy753" hidden="1">#REF!</definedName>
    <definedName name="XRefCopy753Row" hidden="1">#REF!</definedName>
    <definedName name="XRefCopy754" hidden="1">#REF!</definedName>
    <definedName name="XRefCopy754Row" hidden="1">#REF!</definedName>
    <definedName name="XRefCopy755" hidden="1">#REF!</definedName>
    <definedName name="XRefCopy755Row" hidden="1">#REF!</definedName>
    <definedName name="XRefCopy756" hidden="1">#REF!</definedName>
    <definedName name="XRefCopy756Row" hidden="1">#REF!</definedName>
    <definedName name="XRefCopy757" hidden="1">#REF!</definedName>
    <definedName name="XRefCopy757Row" hidden="1">#REF!</definedName>
    <definedName name="XRefCopy758" hidden="1">#REF!</definedName>
    <definedName name="XRefCopy758Row" hidden="1">#REF!</definedName>
    <definedName name="XRefCopy759" hidden="1">#REF!</definedName>
    <definedName name="XRefCopy759Row" hidden="1">#REF!</definedName>
    <definedName name="XRefCopy75Row" hidden="1">#REF!</definedName>
    <definedName name="XRefCopy76" hidden="1">#REF!</definedName>
    <definedName name="XRefCopy760" hidden="1">#REF!</definedName>
    <definedName name="XRefCopy760Row" hidden="1">#REF!</definedName>
    <definedName name="XRefCopy761" hidden="1">#REF!</definedName>
    <definedName name="XRefCopy762" hidden="1">#REF!</definedName>
    <definedName name="XRefCopy762Row" hidden="1">#REF!</definedName>
    <definedName name="XRefCopy763" hidden="1">#REF!</definedName>
    <definedName name="XRefCopy763Row" hidden="1">#REF!</definedName>
    <definedName name="XRefCopy764" hidden="1">#REF!</definedName>
    <definedName name="XRefCopy765" hidden="1">#REF!</definedName>
    <definedName name="XRefCopy765Row" hidden="1">#REF!</definedName>
    <definedName name="XRefCopy766" hidden="1">#REF!</definedName>
    <definedName name="XRefCopy766Row" hidden="1">#REF!</definedName>
    <definedName name="XRefCopy767" hidden="1">#REF!</definedName>
    <definedName name="XRefCopy767Row" hidden="1">#REF!</definedName>
    <definedName name="XRefCopy768" hidden="1">#REF!</definedName>
    <definedName name="XRefCopy768Row" hidden="1">#REF!</definedName>
    <definedName name="XRefCopy769" hidden="1">#REF!</definedName>
    <definedName name="XRefCopy769Row" hidden="1">#REF!</definedName>
    <definedName name="XRefCopy76Row" hidden="1">#REF!</definedName>
    <definedName name="XRefCopy77" hidden="1">#REF!</definedName>
    <definedName name="XRefCopy770" hidden="1">#REF!</definedName>
    <definedName name="XRefCopy770Row" hidden="1">#REF!</definedName>
    <definedName name="XRefCopy771" hidden="1">#REF!</definedName>
    <definedName name="XRefCopy771Row" hidden="1">#REF!</definedName>
    <definedName name="XRefCopy772" hidden="1">#REF!</definedName>
    <definedName name="XRefCopy772Row" hidden="1">#REF!</definedName>
    <definedName name="XRefCopy773" hidden="1">#REF!</definedName>
    <definedName name="XRefCopy773Row" hidden="1">#REF!</definedName>
    <definedName name="XRefCopy774" hidden="1">#REF!</definedName>
    <definedName name="XRefCopy774Row" hidden="1">#REF!</definedName>
    <definedName name="XRefCopy775" hidden="1">#REF!</definedName>
    <definedName name="XRefCopy775Row" hidden="1">#REF!</definedName>
    <definedName name="XRefCopy776" hidden="1">#REF!</definedName>
    <definedName name="XRefCopy776Row" hidden="1">#REF!</definedName>
    <definedName name="XRefCopy777" hidden="1">#REF!</definedName>
    <definedName name="XRefCopy777Row" hidden="1">#REF!</definedName>
    <definedName name="XRefCopy778" hidden="1">#REF!</definedName>
    <definedName name="XRefCopy778Row" hidden="1">#REF!</definedName>
    <definedName name="XRefCopy779" hidden="1">#REF!</definedName>
    <definedName name="XRefCopy779Row" hidden="1">#REF!</definedName>
    <definedName name="XRefCopy77Row" hidden="1">#REF!</definedName>
    <definedName name="XRefCopy78" hidden="1">#REF!</definedName>
    <definedName name="XRefCopy780" hidden="1">#REF!</definedName>
    <definedName name="XRefCopy780Row" hidden="1">#REF!</definedName>
    <definedName name="XRefCopy781" hidden="1">#REF!</definedName>
    <definedName name="XRefCopy781Row" hidden="1">#REF!</definedName>
    <definedName name="XRefCopy782" hidden="1">#REF!</definedName>
    <definedName name="XRefCopy782Row" hidden="1">#REF!</definedName>
    <definedName name="XRefCopy783" hidden="1">#REF!</definedName>
    <definedName name="XRefCopy783Row" hidden="1">#REF!</definedName>
    <definedName name="XRefCopy785" hidden="1">#REF!</definedName>
    <definedName name="XRefCopy785Row" hidden="1">#REF!</definedName>
    <definedName name="XRefCopy786" hidden="1">#REF!</definedName>
    <definedName name="XRefCopy786Row" hidden="1">#REF!</definedName>
    <definedName name="XRefCopy787" hidden="1">#REF!</definedName>
    <definedName name="XRefCopy787Row" hidden="1">#REF!</definedName>
    <definedName name="XRefCopy789" hidden="1">#REF!</definedName>
    <definedName name="XRefCopy789Row" hidden="1">#REF!</definedName>
    <definedName name="XRefCopy78Row" hidden="1">#REF!</definedName>
    <definedName name="XRefCopy79" hidden="1">#REF!</definedName>
    <definedName name="XRefCopy792" hidden="1">#REF!</definedName>
    <definedName name="XRefCopy792Row" hidden="1">#REF!</definedName>
    <definedName name="XRefCopy793" hidden="1">#REF!</definedName>
    <definedName name="XRefCopy793Row" hidden="1">#REF!</definedName>
    <definedName name="XRefCopy794" hidden="1">#REF!</definedName>
    <definedName name="XRefCopy794Row" hidden="1">#REF!</definedName>
    <definedName name="XRefCopy795" hidden="1">#REF!</definedName>
    <definedName name="XRefCopy795Row" hidden="1">#REF!</definedName>
    <definedName name="XRefCopy796" hidden="1">#REF!</definedName>
    <definedName name="XRefCopy796Row" hidden="1">#REF!</definedName>
    <definedName name="XRefCopy797" hidden="1">#REF!</definedName>
    <definedName name="XRefCopy797Row" hidden="1">#REF!</definedName>
    <definedName name="XRefCopy798" hidden="1">#REF!</definedName>
    <definedName name="XRefCopy798Row" hidden="1">#REF!</definedName>
    <definedName name="XRefCopy799" hidden="1">#REF!</definedName>
    <definedName name="XRefCopy799Row" hidden="1">#REF!</definedName>
    <definedName name="XRefCopy79Row" hidden="1">#REF!</definedName>
    <definedName name="XRefCopy7Row" hidden="1">#REF!</definedName>
    <definedName name="XRefCopy8" hidden="1">#REF!</definedName>
    <definedName name="XRefCopy80" hidden="1">#REF!</definedName>
    <definedName name="XRefCopy800" hidden="1">#REF!</definedName>
    <definedName name="XRefCopy800Row" hidden="1">#REF!</definedName>
    <definedName name="XRefCopy801" hidden="1">#REF!</definedName>
    <definedName name="XRefCopy801Row" hidden="1">#REF!</definedName>
    <definedName name="XRefCopy802" hidden="1">#REF!</definedName>
    <definedName name="XRefCopy802Row" hidden="1">#REF!</definedName>
    <definedName name="XRefCopy803" hidden="1">#REF!</definedName>
    <definedName name="XRefCopy803Row" hidden="1">#REF!</definedName>
    <definedName name="XRefCopy804" hidden="1">#REF!</definedName>
    <definedName name="XRefCopy804Row" hidden="1">#REF!</definedName>
    <definedName name="XRefCopy805" hidden="1">#REF!</definedName>
    <definedName name="XRefCopy805Row" hidden="1">#REF!</definedName>
    <definedName name="XRefCopy806" hidden="1">#REF!</definedName>
    <definedName name="XRefCopy806Row" hidden="1">#REF!</definedName>
    <definedName name="XRefCopy807" hidden="1">#REF!</definedName>
    <definedName name="XRefCopy808" hidden="1">#REF!</definedName>
    <definedName name="XRefCopy808Row" hidden="1">#REF!</definedName>
    <definedName name="XRefCopy809" hidden="1">#REF!</definedName>
    <definedName name="XRefCopy809Row" hidden="1">#REF!</definedName>
    <definedName name="XRefCopy80Row" hidden="1">#REF!</definedName>
    <definedName name="XRefCopy81" hidden="1">#REF!</definedName>
    <definedName name="XRefCopy810" hidden="1">#REF!</definedName>
    <definedName name="XRefCopy810Row" hidden="1">#REF!</definedName>
    <definedName name="XRefCopy811" hidden="1">#REF!</definedName>
    <definedName name="XRefCopy811Row" hidden="1">#REF!</definedName>
    <definedName name="XRefCopy812" hidden="1">#REF!</definedName>
    <definedName name="XRefCopy812Row" hidden="1">#REF!</definedName>
    <definedName name="XRefCopy813" hidden="1">#REF!</definedName>
    <definedName name="XRefCopy813Row" hidden="1">#REF!</definedName>
    <definedName name="XRefCopy814" hidden="1">#REF!</definedName>
    <definedName name="XRefCopy814Row" hidden="1">#REF!</definedName>
    <definedName name="XRefCopy816" hidden="1">#REF!</definedName>
    <definedName name="XRefCopy816Row" hidden="1">#REF!</definedName>
    <definedName name="XRefCopy817" hidden="1">#REF!</definedName>
    <definedName name="XRefCopy817Row" hidden="1">#REF!</definedName>
    <definedName name="XRefCopy818" hidden="1">#REF!</definedName>
    <definedName name="XRefCopy819" hidden="1">#REF!</definedName>
    <definedName name="XRefCopy819Row" hidden="1">#REF!</definedName>
    <definedName name="XRefCopy81Row" hidden="1">#REF!</definedName>
    <definedName name="XRefCopy82" hidden="1">#REF!</definedName>
    <definedName name="XRefCopy820" hidden="1">#REF!</definedName>
    <definedName name="XRefCopy821" hidden="1">#REF!</definedName>
    <definedName name="XRefCopy822" hidden="1">#REF!</definedName>
    <definedName name="XRefCopy822Row" hidden="1">#REF!</definedName>
    <definedName name="XRefCopy823" hidden="1">#REF!</definedName>
    <definedName name="XRefCopy825" hidden="1">#REF!</definedName>
    <definedName name="XRefCopy825Row" hidden="1">#REF!</definedName>
    <definedName name="XRefCopy826" hidden="1">#REF!</definedName>
    <definedName name="XRefCopy827" hidden="1">#REF!</definedName>
    <definedName name="XRefCopy828" hidden="1">#REF!</definedName>
    <definedName name="XRefCopy829" hidden="1">#REF!</definedName>
    <definedName name="XRefCopy82Row" hidden="1">#REF!</definedName>
    <definedName name="XRefCopy83" hidden="1">#REF!</definedName>
    <definedName name="XRefCopy830" hidden="1">#REF!</definedName>
    <definedName name="XRefCopy831" hidden="1">#REF!</definedName>
    <definedName name="XRefCopy831Row" hidden="1">#REF!</definedName>
    <definedName name="XRefCopy832" hidden="1">#REF!</definedName>
    <definedName name="XRefCopy832Row" hidden="1">#REF!</definedName>
    <definedName name="XRefCopy833" hidden="1">#REF!</definedName>
    <definedName name="XRefCopy833Row" hidden="1">#REF!</definedName>
    <definedName name="XRefCopy834" hidden="1">#REF!</definedName>
    <definedName name="XRefCopy834Row" hidden="1">#REF!</definedName>
    <definedName name="XRefCopy835" hidden="1">#REF!</definedName>
    <definedName name="XRefCopy835Row" hidden="1">#REF!</definedName>
    <definedName name="XRefCopy837" hidden="1">#REF!</definedName>
    <definedName name="XRefCopy837Row" hidden="1">#REF!</definedName>
    <definedName name="XRefCopy838" hidden="1">#REF!</definedName>
    <definedName name="XRefCopy839" hidden="1">#REF!</definedName>
    <definedName name="XRefCopy839Row" hidden="1">#REF!</definedName>
    <definedName name="XRefCopy83Row" hidden="1">#REF!</definedName>
    <definedName name="XRefCopy84" hidden="1">#REF!</definedName>
    <definedName name="XRefCopy840" hidden="1">#REF!</definedName>
    <definedName name="XRefCopy840Row" hidden="1">#REF!</definedName>
    <definedName name="XRefCopy841" hidden="1">#REF!</definedName>
    <definedName name="XRefCopy842" hidden="1">#REF!</definedName>
    <definedName name="XRefCopy843" hidden="1">#REF!</definedName>
    <definedName name="XRefCopy843Row" hidden="1">#REF!</definedName>
    <definedName name="XRefCopy844" hidden="1">#REF!</definedName>
    <definedName name="XRefCopy844Row" hidden="1">#REF!</definedName>
    <definedName name="XRefCopy845" hidden="1">#REF!</definedName>
    <definedName name="XRefCopy845Row" hidden="1">#REF!</definedName>
    <definedName name="XRefCopy846" hidden="1">#REF!</definedName>
    <definedName name="XRefCopy847" hidden="1">#REF!</definedName>
    <definedName name="XRefCopy847Row" hidden="1">#REF!</definedName>
    <definedName name="XRefCopy848" hidden="1">#REF!</definedName>
    <definedName name="XRefCopy848Row" hidden="1">#REF!</definedName>
    <definedName name="XRefCopy849" hidden="1">#REF!</definedName>
    <definedName name="XRefCopy849Row" hidden="1">#REF!</definedName>
    <definedName name="XRefCopy84Row" hidden="1">#REF!</definedName>
    <definedName name="XRefCopy85" hidden="1">#REF!</definedName>
    <definedName name="XRefCopy850" hidden="1">#REF!</definedName>
    <definedName name="XRefCopy850Row" hidden="1">#REF!</definedName>
    <definedName name="XRefCopy851" hidden="1">#REF!</definedName>
    <definedName name="XRefCopy851Row" hidden="1">#REF!</definedName>
    <definedName name="XRefCopy852" hidden="1">#REF!</definedName>
    <definedName name="XRefCopy852Row" hidden="1">#REF!</definedName>
    <definedName name="XRefCopy853" hidden="1">#REF!</definedName>
    <definedName name="XRefCopy853Row" hidden="1">#REF!</definedName>
    <definedName name="XRefCopy854" hidden="1">#REF!</definedName>
    <definedName name="XRefCopy854Row" hidden="1">#REF!</definedName>
    <definedName name="XRefCopy855" hidden="1">#REF!</definedName>
    <definedName name="XRefCopy855Row" hidden="1">#REF!</definedName>
    <definedName name="XRefCopy856" hidden="1">#REF!</definedName>
    <definedName name="XRefCopy856Row" hidden="1">#REF!</definedName>
    <definedName name="XRefCopy857" hidden="1">#REF!</definedName>
    <definedName name="XRefCopy857Row" hidden="1">#REF!</definedName>
    <definedName name="XRefCopy858" hidden="1">#REF!</definedName>
    <definedName name="XRefCopy858Row" hidden="1">#REF!</definedName>
    <definedName name="XRefCopy859" hidden="1">#REF!</definedName>
    <definedName name="XRefCopy859Row" hidden="1">#REF!</definedName>
    <definedName name="XRefCopy85Row" hidden="1">#REF!</definedName>
    <definedName name="XRefCopy86" hidden="1">#REF!</definedName>
    <definedName name="XRefCopy860" hidden="1">#REF!</definedName>
    <definedName name="XRefCopy860Row" hidden="1">#REF!</definedName>
    <definedName name="XRefCopy861" hidden="1">#REF!</definedName>
    <definedName name="XRefCopy861Row" hidden="1">#REF!</definedName>
    <definedName name="XRefCopy862" hidden="1">#REF!</definedName>
    <definedName name="XRefCopy862Row" hidden="1">#REF!</definedName>
    <definedName name="XRefCopy864" hidden="1">#REF!</definedName>
    <definedName name="XRefCopy864Row" hidden="1">#REF!</definedName>
    <definedName name="XRefCopy865" hidden="1">#REF!</definedName>
    <definedName name="XRefCopy865Row" hidden="1">#REF!</definedName>
    <definedName name="XRefCopy866" hidden="1">#REF!</definedName>
    <definedName name="XRefCopy867" hidden="1">#REF!</definedName>
    <definedName name="XRefCopy867Row" hidden="1">#REF!</definedName>
    <definedName name="XRefCopy868" hidden="1">#REF!</definedName>
    <definedName name="XRefCopy868Row" hidden="1">#REF!</definedName>
    <definedName name="XRefCopy869" hidden="1">#REF!</definedName>
    <definedName name="XRefCopy869Row" hidden="1">#REF!</definedName>
    <definedName name="XRefCopy86Row" hidden="1">#REF!</definedName>
    <definedName name="XRefCopy87" hidden="1">#REF!</definedName>
    <definedName name="XRefCopy870" hidden="1">#REF!</definedName>
    <definedName name="XRefCopy871" hidden="1">#REF!</definedName>
    <definedName name="XRefCopy871Row" hidden="1">#REF!</definedName>
    <definedName name="XRefCopy872" hidden="1">#REF!</definedName>
    <definedName name="XRefCopy873" hidden="1">#REF!</definedName>
    <definedName name="XRefCopy873Row" hidden="1">#REF!</definedName>
    <definedName name="XRefCopy874" hidden="1">#REF!</definedName>
    <definedName name="XRefCopy875" hidden="1">#REF!</definedName>
    <definedName name="XRefCopy875Row" hidden="1">#REF!</definedName>
    <definedName name="XRefCopy876" hidden="1">#REF!</definedName>
    <definedName name="XRefCopy876Row" hidden="1">#REF!</definedName>
    <definedName name="XRefCopy877" hidden="1">#REF!</definedName>
    <definedName name="XRefCopy877Row" hidden="1">#REF!</definedName>
    <definedName name="XRefCopy878" hidden="1">#REF!</definedName>
    <definedName name="XRefCopy878Row" hidden="1">#REF!</definedName>
    <definedName name="XRefCopy879" hidden="1">#REF!</definedName>
    <definedName name="XRefCopy87Row" hidden="1">#REF!</definedName>
    <definedName name="XRefCopy88" hidden="1">#REF!</definedName>
    <definedName name="XRefCopy880" hidden="1">#REF!</definedName>
    <definedName name="XRefCopy881" hidden="1">#REF!</definedName>
    <definedName name="XRefCopy881Row" hidden="1">#REF!</definedName>
    <definedName name="XRefCopy882" hidden="1">#REF!</definedName>
    <definedName name="XRefCopy883" hidden="1">#REF!</definedName>
    <definedName name="XRefCopy883Row" hidden="1">#REF!</definedName>
    <definedName name="XRefCopy884" hidden="1">#REF!</definedName>
    <definedName name="XRefCopy884Row" hidden="1">#REF!</definedName>
    <definedName name="XRefCopy885" hidden="1">#REF!</definedName>
    <definedName name="XRefCopy885Row" hidden="1">#REF!</definedName>
    <definedName name="XRefCopy886" hidden="1">#REF!</definedName>
    <definedName name="XRefCopy886Row" hidden="1">#REF!</definedName>
    <definedName name="XRefCopy887" hidden="1">#REF!</definedName>
    <definedName name="XRefCopy887Row" hidden="1">#REF!</definedName>
    <definedName name="XRefCopy888" hidden="1">#REF!</definedName>
    <definedName name="XRefCopy888Row" hidden="1">#REF!</definedName>
    <definedName name="XRefCopy889" hidden="1">#REF!</definedName>
    <definedName name="XRefCopy88Row" hidden="1">#REF!</definedName>
    <definedName name="XRefCopy89" hidden="1">#REF!</definedName>
    <definedName name="XRefCopy890" hidden="1">#REF!</definedName>
    <definedName name="XRefCopy890Row" hidden="1">#REF!</definedName>
    <definedName name="XRefCopy891" hidden="1">#REF!</definedName>
    <definedName name="XRefCopy891Row" hidden="1">#REF!</definedName>
    <definedName name="XRefCopy892" hidden="1">#REF!</definedName>
    <definedName name="XRefCopy893" hidden="1">#REF!</definedName>
    <definedName name="XRefCopy893Row" hidden="1">#REF!</definedName>
    <definedName name="XRefCopy894" hidden="1">#REF!</definedName>
    <definedName name="XRefCopy894Row" hidden="1">#REF!</definedName>
    <definedName name="XRefCopy895" hidden="1">#REF!</definedName>
    <definedName name="XRefCopy895Row" hidden="1">#REF!</definedName>
    <definedName name="XRefCopy896" hidden="1">#REF!</definedName>
    <definedName name="XRefCopy896Row" hidden="1">#REF!</definedName>
    <definedName name="XRefCopy897" hidden="1">#REF!</definedName>
    <definedName name="XRefCopy897Row" hidden="1">#REF!</definedName>
    <definedName name="XRefCopy898" hidden="1">#REF!</definedName>
    <definedName name="XRefCopy898Row" hidden="1">#REF!</definedName>
    <definedName name="XRefCopy899" hidden="1">#REF!</definedName>
    <definedName name="XRefCopy899Row" hidden="1">#REF!</definedName>
    <definedName name="XRefCopy89Row" hidden="1">#REF!</definedName>
    <definedName name="XRefCopy8Row" hidden="1">#REF!</definedName>
    <definedName name="XRefCopy9" hidden="1">#REF!</definedName>
    <definedName name="XRefCopy90" hidden="1">#REF!</definedName>
    <definedName name="XRefCopy903" hidden="1">#REF!</definedName>
    <definedName name="XRefCopy903Row" hidden="1">#REF!</definedName>
    <definedName name="XRefCopy904" hidden="1">#REF!</definedName>
    <definedName name="XRefCopy904Row" hidden="1">#REF!</definedName>
    <definedName name="XRefCopy906" hidden="1">#REF!</definedName>
    <definedName name="XRefCopy906Row" hidden="1">#REF!</definedName>
    <definedName name="XRefCopy907" hidden="1">#REF!</definedName>
    <definedName name="XRefCopy907Row" hidden="1">#REF!</definedName>
    <definedName name="XRefCopy908" hidden="1">#REF!</definedName>
    <definedName name="XRefCopy908Row" hidden="1">#REF!</definedName>
    <definedName name="XRefCopy909" hidden="1">#REF!</definedName>
    <definedName name="XRefCopy909Row" hidden="1">#REF!</definedName>
    <definedName name="XRefCopy90Row" hidden="1">#REF!</definedName>
    <definedName name="XRefCopy91" hidden="1">#REF!</definedName>
    <definedName name="XRefCopy910" hidden="1">#REF!</definedName>
    <definedName name="XRefCopy911" hidden="1">#REF!</definedName>
    <definedName name="XRefCopy911Row" hidden="1">#REF!</definedName>
    <definedName name="XRefCopy912" hidden="1">#REF!</definedName>
    <definedName name="XRefCopy913" hidden="1">#REF!</definedName>
    <definedName name="XRefCopy913Row" hidden="1">#REF!</definedName>
    <definedName name="XRefCopy914" hidden="1">#REF!</definedName>
    <definedName name="XRefCopy914Row" hidden="1">#REF!</definedName>
    <definedName name="XRefCopy915" hidden="1">#REF!</definedName>
    <definedName name="XRefCopy915Row" hidden="1">#REF!</definedName>
    <definedName name="XRefCopy916" hidden="1">#REF!</definedName>
    <definedName name="XRefCopy917" hidden="1">#REF!</definedName>
    <definedName name="XRefCopy917Row" hidden="1">#REF!</definedName>
    <definedName name="XRefCopy918" hidden="1">#REF!</definedName>
    <definedName name="XRefCopy918Row" hidden="1">#REF!</definedName>
    <definedName name="XRefCopy919" hidden="1">#REF!</definedName>
    <definedName name="XRefCopy919Row" hidden="1">#REF!</definedName>
    <definedName name="XRefCopy91Row" hidden="1">#REF!</definedName>
    <definedName name="XRefCopy92" hidden="1">#REF!</definedName>
    <definedName name="XRefCopy920" hidden="1">#REF!</definedName>
    <definedName name="XRefCopy920Row" hidden="1">#REF!</definedName>
    <definedName name="XRefCopy921" hidden="1">#REF!</definedName>
    <definedName name="XRefCopy921Row"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#REF!</definedName>
    <definedName name="XRefPaste10" hidden="1">#REF!</definedName>
    <definedName name="XRefPaste100" hidden="1">#REF!</definedName>
    <definedName name="XRefPaste1001" hidden="1">#REF!</definedName>
    <definedName name="XRefPaste1001Row" hidden="1">#REF!</definedName>
    <definedName name="XRefPaste1003" hidden="1">#REF!</definedName>
    <definedName name="XRefPaste1003Row" hidden="1">#REF!</definedName>
    <definedName name="XRefPaste1004" hidden="1">#REF!</definedName>
    <definedName name="XRefPaste1004Row" hidden="1">#REF!</definedName>
    <definedName name="XRefPaste1005" hidden="1">#REF!</definedName>
    <definedName name="XRefPaste1005Row" hidden="1">#REF!</definedName>
    <definedName name="XRefPaste1006" hidden="1">#REF!</definedName>
    <definedName name="XRefPaste1006Row" hidden="1">#REF!</definedName>
    <definedName name="XRefPaste1007" hidden="1">#REF!</definedName>
    <definedName name="XRefPaste1007Row" hidden="1">#REF!</definedName>
    <definedName name="XRefPaste1008" hidden="1">#REF!</definedName>
    <definedName name="XRefPaste1008Row" hidden="1">#REF!</definedName>
    <definedName name="XRefPaste1009" hidden="1">#REF!</definedName>
    <definedName name="XRefPaste1009Row" hidden="1">#REF!</definedName>
    <definedName name="XRefPaste100Row" hidden="1">#REF!</definedName>
    <definedName name="XRefPaste101" hidden="1">#REF!</definedName>
    <definedName name="XRefPaste1010" hidden="1">#REF!</definedName>
    <definedName name="XRefPaste1010Row" hidden="1">#REF!</definedName>
    <definedName name="XRefPaste1011" hidden="1">#REF!</definedName>
    <definedName name="XRefPaste1011Row" hidden="1">#REF!</definedName>
    <definedName name="XRefPaste1012" hidden="1">#REF!</definedName>
    <definedName name="XRefPaste1012Row" hidden="1">#REF!</definedName>
    <definedName name="XRefPaste1013" hidden="1">#REF!</definedName>
    <definedName name="XRefPaste1013Row" hidden="1">#REF!</definedName>
    <definedName name="XRefPaste1014" hidden="1">#REF!</definedName>
    <definedName name="XRefPaste1014Row" hidden="1">#REF!</definedName>
    <definedName name="XRefPaste1015" hidden="1">#REF!</definedName>
    <definedName name="XRefPaste1015Row" hidden="1">#REF!</definedName>
    <definedName name="XRefPaste1016" hidden="1">#REF!</definedName>
    <definedName name="XRefPaste1016Row" hidden="1">#REF!</definedName>
    <definedName name="XRefPaste1017" hidden="1">#REF!</definedName>
    <definedName name="XRefPaste1017Row" hidden="1">#REF!</definedName>
    <definedName name="XRefPaste1018" hidden="1">#REF!</definedName>
    <definedName name="XRefPaste1018Row" hidden="1">#REF!</definedName>
    <definedName name="XRefPaste1019" hidden="1">#REF!</definedName>
    <definedName name="XRefPaste1019Row" hidden="1">#REF!</definedName>
    <definedName name="XRefPaste101Row" hidden="1">#REF!</definedName>
    <definedName name="XRefPaste102" hidden="1">#REF!</definedName>
    <definedName name="XRefPaste1020" hidden="1">#REF!</definedName>
    <definedName name="XRefPaste1020Row" hidden="1">#REF!</definedName>
    <definedName name="XRefPaste1021" hidden="1">#REF!</definedName>
    <definedName name="XRefPaste1021Row" hidden="1">#REF!</definedName>
    <definedName name="XRefPaste1022" hidden="1">#REF!</definedName>
    <definedName name="XRefPaste1022Row" hidden="1">#REF!</definedName>
    <definedName name="XRefPaste1024" hidden="1">#REF!</definedName>
    <definedName name="XRefPaste1024Row" hidden="1">#REF!</definedName>
    <definedName name="XRefPaste1025" hidden="1">#REF!</definedName>
    <definedName name="XRefPaste1025Row" hidden="1">#REF!</definedName>
    <definedName name="XRefPaste1026" hidden="1">#REF!</definedName>
    <definedName name="XRefPaste1026Row" hidden="1">#REF!</definedName>
    <definedName name="XRefPaste1027" hidden="1">#REF!</definedName>
    <definedName name="XRefPaste1027Row" hidden="1">#REF!</definedName>
    <definedName name="XRefPaste1028" hidden="1">#REF!</definedName>
    <definedName name="XRefPaste1028Row" hidden="1">#REF!</definedName>
    <definedName name="XRefPaste1029" hidden="1">#REF!</definedName>
    <definedName name="XRefPaste1029Row" hidden="1">#REF!</definedName>
    <definedName name="XRefPaste102Row" hidden="1">#REF!</definedName>
    <definedName name="XRefPaste103" hidden="1">#REF!</definedName>
    <definedName name="XRefPaste1030" hidden="1">#REF!</definedName>
    <definedName name="XRefPaste1030Row" hidden="1">#REF!</definedName>
    <definedName name="XRefPaste1031" hidden="1">#REF!</definedName>
    <definedName name="XRefPaste1031Row" hidden="1">#REF!</definedName>
    <definedName name="XRefPaste1032" hidden="1">#REF!</definedName>
    <definedName name="XRefPaste1032Row" hidden="1">#REF!</definedName>
    <definedName name="XRefPaste1033" hidden="1">#REF!</definedName>
    <definedName name="XRefPaste1033Row" hidden="1">#REF!</definedName>
    <definedName name="XRefPaste1034" hidden="1">#REF!</definedName>
    <definedName name="XRefPaste1034Row" hidden="1">#REF!</definedName>
    <definedName name="XRefPaste1035" hidden="1">#REF!</definedName>
    <definedName name="XRefPaste1035Row" hidden="1">#REF!</definedName>
    <definedName name="XRefPaste1036" hidden="1">#REF!</definedName>
    <definedName name="XRefPaste1036Row" hidden="1">#REF!</definedName>
    <definedName name="XRefPaste1037" hidden="1">#REF!</definedName>
    <definedName name="XRefPaste1037Row" hidden="1">#REF!</definedName>
    <definedName name="XRefPaste1038" hidden="1">#REF!</definedName>
    <definedName name="XRefPaste1038Row" hidden="1">#REF!</definedName>
    <definedName name="XRefPaste1039" hidden="1">#REF!</definedName>
    <definedName name="XRefPaste1039Row" hidden="1">#REF!</definedName>
    <definedName name="XRefPaste103Row" hidden="1">#REF!</definedName>
    <definedName name="XRefPaste104" hidden="1">#REF!</definedName>
    <definedName name="XRefPaste1040" hidden="1">#REF!</definedName>
    <definedName name="XRefPaste1040Row" hidden="1">#REF!</definedName>
    <definedName name="XRefPaste1041" hidden="1">#REF!</definedName>
    <definedName name="XRefPaste1041Row" hidden="1">#REF!</definedName>
    <definedName name="XRefPaste1042" hidden="1">#REF!</definedName>
    <definedName name="XRefPaste1042Row" hidden="1">#REF!</definedName>
    <definedName name="XRefPaste1043" hidden="1">#REF!</definedName>
    <definedName name="XRefPaste1043Row" hidden="1">#REF!</definedName>
    <definedName name="XRefPaste1044" hidden="1">#REF!</definedName>
    <definedName name="XRefPaste1044Row" hidden="1">#REF!</definedName>
    <definedName name="XRefPaste1045" hidden="1">#REF!</definedName>
    <definedName name="XRefPaste1045Row" hidden="1">#REF!</definedName>
    <definedName name="XRefPaste1047" hidden="1">#REF!</definedName>
    <definedName name="XRefPaste1047Row" hidden="1">#REF!</definedName>
    <definedName name="XRefPaste1048" hidden="1">#REF!</definedName>
    <definedName name="XRefPaste1048Row" hidden="1">#REF!</definedName>
    <definedName name="XRefPaste1049" hidden="1">#REF!</definedName>
    <definedName name="XRefPaste1049Row" hidden="1">#REF!</definedName>
    <definedName name="XRefPaste104Row" hidden="1">#REF!</definedName>
    <definedName name="XRefPaste105" hidden="1">#REF!</definedName>
    <definedName name="XRefPaste1050" hidden="1">#REF!</definedName>
    <definedName name="XRefPaste1050Row" hidden="1">#REF!</definedName>
    <definedName name="XRefPaste1051" hidden="1">#REF!</definedName>
    <definedName name="XRefPaste1051Row" hidden="1">#REF!</definedName>
    <definedName name="XRefPaste1052" hidden="1">#REF!</definedName>
    <definedName name="XRefPaste1052Row" hidden="1">#REF!</definedName>
    <definedName name="XRefPaste1053" hidden="1">#REF!</definedName>
    <definedName name="XRefPaste1053Row" hidden="1">#REF!</definedName>
    <definedName name="XRefPaste1054" hidden="1">#REF!</definedName>
    <definedName name="XRefPaste1054Row" hidden="1">#REF!</definedName>
    <definedName name="XRefPaste1055" hidden="1">#REF!</definedName>
    <definedName name="XRefPaste1055Row" hidden="1">#REF!</definedName>
    <definedName name="XRefPaste1056" hidden="1">#REF!</definedName>
    <definedName name="XRefPaste1056Row" hidden="1">#REF!</definedName>
    <definedName name="XRefPaste1057" hidden="1">#REF!</definedName>
    <definedName name="XRefPaste1057Row" hidden="1">#REF!</definedName>
    <definedName name="XRefPaste1058" hidden="1">#REF!</definedName>
    <definedName name="XRefPaste1058Row" hidden="1">#REF!</definedName>
    <definedName name="XRefPaste1059" hidden="1">#REF!</definedName>
    <definedName name="XRefPaste1059Row" hidden="1">#REF!</definedName>
    <definedName name="XRefPaste105Row" hidden="1">#REF!</definedName>
    <definedName name="XRefPaste106" hidden="1">#REF!</definedName>
    <definedName name="XRefPaste1060" hidden="1">#REF!</definedName>
    <definedName name="XRefPaste1060Row" hidden="1">#REF!</definedName>
    <definedName name="XRefPaste1061" hidden="1">#REF!</definedName>
    <definedName name="XRefPaste1061Row" hidden="1">#REF!</definedName>
    <definedName name="XRefPaste1062" hidden="1">#REF!</definedName>
    <definedName name="XRefPaste1062Row" hidden="1">#REF!</definedName>
    <definedName name="XRefPaste1063" hidden="1">#REF!</definedName>
    <definedName name="XRefPaste1063Row" hidden="1">#REF!</definedName>
    <definedName name="XRefPaste1064" hidden="1">#REF!</definedName>
    <definedName name="XRefPaste1064Row" hidden="1">#REF!</definedName>
    <definedName name="XRefPaste1065" hidden="1">#REF!</definedName>
    <definedName name="XRefPaste1065Row" hidden="1">#REF!</definedName>
    <definedName name="XRefPaste1066" hidden="1">#REF!</definedName>
    <definedName name="XRefPaste1066Row" hidden="1">#REF!</definedName>
    <definedName name="XRefPaste1067" hidden="1">#REF!</definedName>
    <definedName name="XRefPaste1067Row" hidden="1">#REF!</definedName>
    <definedName name="XRefPaste1068" hidden="1">#REF!</definedName>
    <definedName name="XRefPaste1068Row" hidden="1">#REF!</definedName>
    <definedName name="XRefPaste1069" hidden="1">#REF!</definedName>
    <definedName name="XRefPaste1069Row" hidden="1">#REF!</definedName>
    <definedName name="XRefPaste106Row" hidden="1">#REF!</definedName>
    <definedName name="XRefPaste107" hidden="1">#REF!</definedName>
    <definedName name="XRefPaste1070" hidden="1">#REF!</definedName>
    <definedName name="XRefPaste1070Row" hidden="1">#REF!</definedName>
    <definedName name="XRefPaste1071" hidden="1">#REF!</definedName>
    <definedName name="XRefPaste1071Row" hidden="1">#REF!</definedName>
    <definedName name="XRefPaste1072" hidden="1">#REF!</definedName>
    <definedName name="XRefPaste1072Row" hidden="1">#REF!</definedName>
    <definedName name="XRefPaste1073" hidden="1">#REF!</definedName>
    <definedName name="XRefPaste1073Row" hidden="1">#REF!</definedName>
    <definedName name="XRefPaste1074" hidden="1">#REF!</definedName>
    <definedName name="XRefPaste1074Row" hidden="1">#REF!</definedName>
    <definedName name="XRefPaste1075" hidden="1">#REF!</definedName>
    <definedName name="XRefPaste1075Row" hidden="1">#REF!</definedName>
    <definedName name="XRefPaste1076" hidden="1">#REF!</definedName>
    <definedName name="XRefPaste1076Row" hidden="1">#REF!</definedName>
    <definedName name="XRefPaste1077" hidden="1">#REF!</definedName>
    <definedName name="XRefPaste1077Row" hidden="1">#REF!</definedName>
    <definedName name="XRefPaste1078" hidden="1">#REF!</definedName>
    <definedName name="XRefPaste1078Row" hidden="1">#REF!</definedName>
    <definedName name="XRefPaste1079" hidden="1">#REF!</definedName>
    <definedName name="XRefPaste1079Row" hidden="1">#REF!</definedName>
    <definedName name="XRefPaste107Row" hidden="1">#REF!</definedName>
    <definedName name="XRefPaste108" hidden="1">#REF!</definedName>
    <definedName name="XRefPaste1080" hidden="1">#REF!</definedName>
    <definedName name="XRefPaste1080Row" hidden="1">#REF!</definedName>
    <definedName name="XRefPaste1081" hidden="1">#REF!</definedName>
    <definedName name="XRefPaste1081Row" hidden="1">#REF!</definedName>
    <definedName name="XRefPaste1082" hidden="1">#REF!</definedName>
    <definedName name="XRefPaste1082Row" hidden="1">#REF!</definedName>
    <definedName name="XRefPaste1083" hidden="1">#REF!</definedName>
    <definedName name="XRefPaste1083Row" hidden="1">#REF!</definedName>
    <definedName name="XRefPaste1084" hidden="1">#REF!</definedName>
    <definedName name="XRefPaste1084Row" hidden="1">#REF!</definedName>
    <definedName name="XRefPaste1085" hidden="1">#REF!</definedName>
    <definedName name="XRefPaste1085Row" hidden="1">#REF!</definedName>
    <definedName name="XRefPaste1086" hidden="1">#REF!</definedName>
    <definedName name="XRefPaste1086Row" hidden="1">#REF!</definedName>
    <definedName name="XRefPaste1087" hidden="1">#REF!</definedName>
    <definedName name="XRefPaste1087Row" hidden="1">#REF!</definedName>
    <definedName name="XRefPaste1088" hidden="1">#REF!</definedName>
    <definedName name="XRefPaste1088Row" hidden="1">#REF!</definedName>
    <definedName name="XRefPaste1089" hidden="1">#REF!</definedName>
    <definedName name="XRefPaste1089Row" hidden="1">#REF!</definedName>
    <definedName name="XRefPaste108Row" hidden="1">#REF!</definedName>
    <definedName name="XRefPaste109" hidden="1">#REF!</definedName>
    <definedName name="XRefPaste1090" hidden="1">#REF!</definedName>
    <definedName name="XRefPaste1090Row" hidden="1">#REF!</definedName>
    <definedName name="XRefPaste1091" hidden="1">#REF!</definedName>
    <definedName name="XRefPaste1091Row" hidden="1">#REF!</definedName>
    <definedName name="XRefPaste1092" hidden="1">#REF!</definedName>
    <definedName name="XRefPaste1092Row" hidden="1">#REF!</definedName>
    <definedName name="XRefPaste1093" hidden="1">#REF!</definedName>
    <definedName name="XRefPaste1093Row" hidden="1">#REF!</definedName>
    <definedName name="XRefPaste1094" hidden="1">#REF!</definedName>
    <definedName name="XRefPaste1094Row" hidden="1">#REF!</definedName>
    <definedName name="XRefPaste1095" hidden="1">#REF!</definedName>
    <definedName name="XRefPaste1095Row" hidden="1">#REF!</definedName>
    <definedName name="XRefPaste1096" hidden="1">#REF!</definedName>
    <definedName name="XRefPaste1096Row" hidden="1">#REF!</definedName>
    <definedName name="XRefPaste1097" hidden="1">#REF!</definedName>
    <definedName name="XRefPaste1097Row" hidden="1">#REF!</definedName>
    <definedName name="XRefPaste1098" hidden="1">#REF!</definedName>
    <definedName name="XRefPaste1098Row" hidden="1">#REF!</definedName>
    <definedName name="XRefPaste1099" hidden="1">#REF!</definedName>
    <definedName name="XRefPaste1099Row" hidden="1">#REF!</definedName>
    <definedName name="XRefPaste109Row" hidden="1">#REF!</definedName>
    <definedName name="XRefPaste10Row" hidden="1">#REF!</definedName>
    <definedName name="XRefPaste11" hidden="1">#REF!</definedName>
    <definedName name="XRefPaste110" hidden="1">#REF!</definedName>
    <definedName name="XRefPaste1100" hidden="1">#REF!</definedName>
    <definedName name="XRefPaste1100Row" hidden="1">#REF!</definedName>
    <definedName name="XRefPaste1101" hidden="1">#REF!</definedName>
    <definedName name="XRefPaste1101Row" hidden="1">#REF!</definedName>
    <definedName name="XRefPaste1102" hidden="1">#REF!</definedName>
    <definedName name="XRefPaste1102Row" hidden="1">#REF!</definedName>
    <definedName name="XRefPaste1103" hidden="1">#REF!</definedName>
    <definedName name="XRefPaste1103Row" hidden="1">#REF!</definedName>
    <definedName name="XRefPaste1104" hidden="1">#REF!</definedName>
    <definedName name="XRefPaste1104Row" hidden="1">#REF!</definedName>
    <definedName name="XRefPaste1105" hidden="1">#REF!</definedName>
    <definedName name="XRefPaste1105Row" hidden="1">#REF!</definedName>
    <definedName name="XRefPaste1106" hidden="1">#REF!</definedName>
    <definedName name="XRefPaste1106Row" hidden="1">#REF!</definedName>
    <definedName name="XRefPaste1107" hidden="1">#REF!</definedName>
    <definedName name="XRefPaste1107Row" hidden="1">#REF!</definedName>
    <definedName name="XRefPaste1108" hidden="1">#REF!</definedName>
    <definedName name="XRefPaste1108Row" hidden="1">#REF!</definedName>
    <definedName name="XRefPaste1109" hidden="1">#REF!</definedName>
    <definedName name="XRefPaste1109Row" hidden="1">#REF!</definedName>
    <definedName name="XRefPaste110Row" hidden="1">#REF!</definedName>
    <definedName name="XRefPaste111" hidden="1">#REF!</definedName>
    <definedName name="XRefPaste1110" hidden="1">#REF!</definedName>
    <definedName name="XRefPaste1110Row" hidden="1">#REF!</definedName>
    <definedName name="XRefPaste1111" hidden="1">#REF!</definedName>
    <definedName name="XRefPaste1111Row" hidden="1">#REF!</definedName>
    <definedName name="XRefPaste1112" hidden="1">#REF!</definedName>
    <definedName name="XRefPaste1112Row" hidden="1">#REF!</definedName>
    <definedName name="XRefPaste1113" hidden="1">#REF!</definedName>
    <definedName name="XRefPaste1113Row" hidden="1">#REF!</definedName>
    <definedName name="XRefPaste1114" hidden="1">#REF!</definedName>
    <definedName name="XRefPaste1114Row" hidden="1">#REF!</definedName>
    <definedName name="XRefPaste1115" hidden="1">#REF!</definedName>
    <definedName name="XRefPaste1115Row" hidden="1">#REF!</definedName>
    <definedName name="XRefPaste1116" hidden="1">#REF!</definedName>
    <definedName name="XRefPaste1116Row" hidden="1">#REF!</definedName>
    <definedName name="XRefPaste1117" hidden="1">#REF!</definedName>
    <definedName name="XRefPaste1117Row" hidden="1">#REF!</definedName>
    <definedName name="XRefPaste1118" hidden="1">#REF!</definedName>
    <definedName name="XRefPaste1118Row" hidden="1">#REF!</definedName>
    <definedName name="XRefPaste1119" hidden="1">#REF!</definedName>
    <definedName name="XRefPaste1119Row" hidden="1">#REF!</definedName>
    <definedName name="XRefPaste111Row" hidden="1">#REF!</definedName>
    <definedName name="XRefPaste112" hidden="1">#REF!</definedName>
    <definedName name="XRefPaste1120" hidden="1">#REF!</definedName>
    <definedName name="XRefPaste1120Row" hidden="1">#REF!</definedName>
    <definedName name="XRefPaste1121" hidden="1">#REF!</definedName>
    <definedName name="XRefPaste1121Row" hidden="1">#REF!</definedName>
    <definedName name="XRefPaste1122" hidden="1">#REF!</definedName>
    <definedName name="XRefPaste1122Row" hidden="1">#REF!</definedName>
    <definedName name="XRefPaste1123" hidden="1">#REF!</definedName>
    <definedName name="XRefPaste1123Row" hidden="1">#REF!</definedName>
    <definedName name="XRefPaste1124" hidden="1">#REF!</definedName>
    <definedName name="XRefPaste1124Row" hidden="1">#REF!</definedName>
    <definedName name="XRefPaste1125" hidden="1">#REF!</definedName>
    <definedName name="XRefPaste1125Row" hidden="1">#REF!</definedName>
    <definedName name="XRefPaste1126" hidden="1">#REF!</definedName>
    <definedName name="XRefPaste1126Row" hidden="1">#REF!</definedName>
    <definedName name="XRefPaste1127" hidden="1">#REF!</definedName>
    <definedName name="XRefPaste1127Row" hidden="1">#REF!</definedName>
    <definedName name="XRefPaste1128" hidden="1">#REF!</definedName>
    <definedName name="XRefPaste1128Row" hidden="1">#REF!</definedName>
    <definedName name="XRefPaste1129" hidden="1">#REF!</definedName>
    <definedName name="XRefPaste1129Row" hidden="1">#REF!</definedName>
    <definedName name="XRefPaste112Row" hidden="1">#REF!</definedName>
    <definedName name="XRefPaste113" hidden="1">#REF!</definedName>
    <definedName name="XRefPaste1130" hidden="1">#REF!</definedName>
    <definedName name="XRefPaste1130Row" hidden="1">#REF!</definedName>
    <definedName name="XRefPaste1131" hidden="1">#REF!</definedName>
    <definedName name="XRefPaste1131Row" hidden="1">#REF!</definedName>
    <definedName name="XRefPaste1132" hidden="1">#REF!</definedName>
    <definedName name="XRefPaste1132Row" hidden="1">#REF!</definedName>
    <definedName name="XRefPaste1133" hidden="1">#REF!</definedName>
    <definedName name="XRefPaste1133Row" hidden="1">#REF!</definedName>
    <definedName name="XRefPaste1134" hidden="1">#REF!</definedName>
    <definedName name="XRefPaste1134Row" hidden="1">#REF!</definedName>
    <definedName name="XRefPaste1135" hidden="1">#REF!</definedName>
    <definedName name="XRefPaste1135Row" hidden="1">#REF!</definedName>
    <definedName name="XRefPaste1136" hidden="1">#REF!</definedName>
    <definedName name="XRefPaste1136Row" hidden="1">#REF!</definedName>
    <definedName name="XRefPaste1137" hidden="1">#REF!</definedName>
    <definedName name="XRefPaste1137Row" hidden="1">#REF!</definedName>
    <definedName name="XRefPaste1138" hidden="1">#REF!</definedName>
    <definedName name="XRefPaste1138Row" hidden="1">#REF!</definedName>
    <definedName name="XRefPaste1139" hidden="1">#REF!</definedName>
    <definedName name="XRefPaste1139Row" hidden="1">#REF!</definedName>
    <definedName name="XRefPaste113Row" hidden="1">#REF!</definedName>
    <definedName name="XRefPaste114" hidden="1">#REF!</definedName>
    <definedName name="XRefPaste1140" hidden="1">#REF!</definedName>
    <definedName name="XRefPaste1140Row" hidden="1">#REF!</definedName>
    <definedName name="XRefPaste1141" hidden="1">#REF!</definedName>
    <definedName name="XRefPaste1141Row" hidden="1">#REF!</definedName>
    <definedName name="XRefPaste1142" hidden="1">#REF!</definedName>
    <definedName name="XRefPaste1142Row" hidden="1">#REF!</definedName>
    <definedName name="XRefPaste1143" hidden="1">#REF!</definedName>
    <definedName name="XRefPaste1143Row" hidden="1">#REF!</definedName>
    <definedName name="XRefPaste1144" hidden="1">#REF!</definedName>
    <definedName name="XRefPaste1144Row" hidden="1">#REF!</definedName>
    <definedName name="XRefPaste1145" hidden="1">#REF!</definedName>
    <definedName name="XRefPaste1145Row" hidden="1">#REF!</definedName>
    <definedName name="XRefPaste1146" hidden="1">#REF!</definedName>
    <definedName name="XRefPaste1146Row" hidden="1">#REF!</definedName>
    <definedName name="XRefPaste1147" hidden="1">#REF!</definedName>
    <definedName name="XRefPaste1147Row" hidden="1">#REF!</definedName>
    <definedName name="XRefPaste1148" hidden="1">#REF!</definedName>
    <definedName name="XRefPaste1148Row" hidden="1">#REF!</definedName>
    <definedName name="XRefPaste1149" hidden="1">#REF!</definedName>
    <definedName name="XRefPaste1149Row" hidden="1">#REF!</definedName>
    <definedName name="XRefPaste114Row" hidden="1">#REF!</definedName>
    <definedName name="XRefPaste115" hidden="1">#REF!</definedName>
    <definedName name="XRefPaste1150" hidden="1">#REF!</definedName>
    <definedName name="XRefPaste1150Row" hidden="1">#REF!</definedName>
    <definedName name="XRefPaste1151" hidden="1">#REF!</definedName>
    <definedName name="XRefPaste1151Row" hidden="1">#REF!</definedName>
    <definedName name="XRefPaste1152" hidden="1">#REF!</definedName>
    <definedName name="XRefPaste1152Row" hidden="1">#REF!</definedName>
    <definedName name="XRefPaste1153" hidden="1">#REF!</definedName>
    <definedName name="XRefPaste1153Row" hidden="1">#REF!</definedName>
    <definedName name="XRefPaste1154" hidden="1">#REF!</definedName>
    <definedName name="XRefPaste1154Row" hidden="1">#REF!</definedName>
    <definedName name="XRefPaste1155" hidden="1">#REF!</definedName>
    <definedName name="XRefPaste1155Row" hidden="1">#REF!</definedName>
    <definedName name="XRefPaste1156" hidden="1">#REF!</definedName>
    <definedName name="XRefPaste1156Row" hidden="1">#REF!</definedName>
    <definedName name="XRefPaste1157" hidden="1">#REF!</definedName>
    <definedName name="XRefPaste1157Row" hidden="1">#REF!</definedName>
    <definedName name="XRefPaste1158" hidden="1">#REF!</definedName>
    <definedName name="XRefPaste1158Row" hidden="1">#REF!</definedName>
    <definedName name="XRefPaste1159" hidden="1">#REF!</definedName>
    <definedName name="XRefPaste1159Row" hidden="1">#REF!</definedName>
    <definedName name="XRefPaste115Row" hidden="1">#REF!</definedName>
    <definedName name="XRefPaste116" hidden="1">#REF!</definedName>
    <definedName name="XRefPaste1160" hidden="1">#REF!</definedName>
    <definedName name="XRefPaste1160Row" hidden="1">#REF!</definedName>
    <definedName name="XRefPaste1161" hidden="1">#REF!</definedName>
    <definedName name="XRefPaste1161Row" hidden="1">#REF!</definedName>
    <definedName name="XRefPaste1162" hidden="1">#REF!</definedName>
    <definedName name="XRefPaste1162Row" hidden="1">#REF!</definedName>
    <definedName name="XRefPaste1163" hidden="1">#REF!</definedName>
    <definedName name="XRefPaste1163Row" hidden="1">#REF!</definedName>
    <definedName name="XRefPaste1164" hidden="1">#REF!</definedName>
    <definedName name="XRefPaste1164Row" hidden="1">#REF!</definedName>
    <definedName name="XRefPaste1165" hidden="1">#REF!</definedName>
    <definedName name="XRefPaste1165Row" hidden="1">#REF!</definedName>
    <definedName name="XRefPaste1166" hidden="1">#REF!</definedName>
    <definedName name="XRefPaste1166Row" hidden="1">#REF!</definedName>
    <definedName name="XRefPaste1167" hidden="1">#REF!</definedName>
    <definedName name="XRefPaste1167Row" hidden="1">#REF!</definedName>
    <definedName name="XRefPaste1168" hidden="1">#REF!</definedName>
    <definedName name="XRefPaste1168Row" hidden="1">#REF!</definedName>
    <definedName name="XRefPaste1169" hidden="1">#REF!</definedName>
    <definedName name="XRefPaste1169Row" hidden="1">#REF!</definedName>
    <definedName name="XRefPaste116Row" hidden="1">#REF!</definedName>
    <definedName name="XRefPaste117" hidden="1">#REF!</definedName>
    <definedName name="XRefPaste1170" hidden="1">#REF!</definedName>
    <definedName name="XRefPaste1170Row" hidden="1">#REF!</definedName>
    <definedName name="XRefPaste1171" hidden="1">#REF!</definedName>
    <definedName name="XRefPaste1171Row" hidden="1">#REF!</definedName>
    <definedName name="XRefPaste1172" hidden="1">#REF!</definedName>
    <definedName name="XRefPaste1172Row" hidden="1">#REF!</definedName>
    <definedName name="XRefPaste1173" hidden="1">#REF!</definedName>
    <definedName name="XRefPaste1173Row" hidden="1">#REF!</definedName>
    <definedName name="XRefPaste1174" hidden="1">#REF!</definedName>
    <definedName name="XRefPaste1174Row" hidden="1">#REF!</definedName>
    <definedName name="XRefPaste1175" hidden="1">#REF!</definedName>
    <definedName name="XRefPaste1175Row" hidden="1">#REF!</definedName>
    <definedName name="XRefPaste1176" hidden="1">#REF!</definedName>
    <definedName name="XRefPaste1176Row" hidden="1">#REF!</definedName>
    <definedName name="XRefPaste1177" hidden="1">#REF!</definedName>
    <definedName name="XRefPaste1177Row" hidden="1">#REF!</definedName>
    <definedName name="XRefPaste1179" hidden="1">#REF!</definedName>
    <definedName name="XRefPaste1179Row" hidden="1">#REF!</definedName>
    <definedName name="XRefPaste117Row" hidden="1">#REF!</definedName>
    <definedName name="XRefPaste118" hidden="1">#REF!</definedName>
    <definedName name="XRefPaste1180" hidden="1">#REF!</definedName>
    <definedName name="XRefPaste1180Row" hidden="1">#REF!</definedName>
    <definedName name="XRefPaste1181" hidden="1">#REF!</definedName>
    <definedName name="XRefPaste1181Row" hidden="1">#REF!</definedName>
    <definedName name="XRefPaste1183" hidden="1">#REF!</definedName>
    <definedName name="XRefPaste1183Row" hidden="1">#REF!</definedName>
    <definedName name="XRefPaste1184" hidden="1">#REF!</definedName>
    <definedName name="XRefPaste1184Row" hidden="1">#REF!</definedName>
    <definedName name="XRefPaste1185" hidden="1">#REF!</definedName>
    <definedName name="XRefPaste1185Row" hidden="1">#REF!</definedName>
    <definedName name="XRefPaste1186" hidden="1">#REF!</definedName>
    <definedName name="XRefPaste1186Row" hidden="1">#REF!</definedName>
    <definedName name="XRefPaste1187" hidden="1">#REF!</definedName>
    <definedName name="XRefPaste1187Row" hidden="1">#REF!</definedName>
    <definedName name="XRefPaste1188" hidden="1">#REF!</definedName>
    <definedName name="XRefPaste1188Row" hidden="1">#REF!</definedName>
    <definedName name="XRefPaste1189" hidden="1">#REF!</definedName>
    <definedName name="XRefPaste1189Row" hidden="1">#REF!</definedName>
    <definedName name="XRefPaste118Row" hidden="1">#REF!</definedName>
    <definedName name="XRefPaste119" hidden="1">#REF!</definedName>
    <definedName name="XRefPaste1190" hidden="1">#REF!</definedName>
    <definedName name="XRefPaste1190Row" hidden="1">#REF!</definedName>
    <definedName name="XRefPaste1191" hidden="1">#REF!</definedName>
    <definedName name="XRefPaste1191Row" hidden="1">#REF!</definedName>
    <definedName name="XRefPaste1193" hidden="1">#REF!</definedName>
    <definedName name="XRefPaste1193Row" hidden="1">#REF!</definedName>
    <definedName name="XRefPaste1194" hidden="1">#REF!</definedName>
    <definedName name="XRefPaste1194Row" hidden="1">#REF!</definedName>
    <definedName name="XRefPaste1195" hidden="1">#REF!</definedName>
    <definedName name="XRefPaste1195Row" hidden="1">#REF!</definedName>
    <definedName name="XRefPaste1196" hidden="1">#REF!</definedName>
    <definedName name="XRefPaste1196Row" hidden="1">#REF!</definedName>
    <definedName name="XRefPaste1197" hidden="1">#REF!</definedName>
    <definedName name="XRefPaste1197Row" hidden="1">#REF!</definedName>
    <definedName name="XRefPaste1198" hidden="1">#REF!</definedName>
    <definedName name="XRefPaste1198Row" hidden="1">#REF!</definedName>
    <definedName name="XRefPaste1199" hidden="1">#REF!</definedName>
    <definedName name="XRefPaste1199Row" hidden="1">#REF!</definedName>
    <definedName name="XRefPaste119Row" hidden="1">#REF!</definedName>
    <definedName name="XRefPaste11Row" hidden="1">#REF!</definedName>
    <definedName name="XRefPaste12" hidden="1">#REF!</definedName>
    <definedName name="XRefPaste120" hidden="1">#REF!</definedName>
    <definedName name="XRefPaste1200" hidden="1">#REF!</definedName>
    <definedName name="XRefPaste1200Row" hidden="1">#REF!</definedName>
    <definedName name="XRefPaste1201" hidden="1">#REF!</definedName>
    <definedName name="XRefPaste1201Row" hidden="1">#REF!</definedName>
    <definedName name="XRefPaste1202" hidden="1">#REF!</definedName>
    <definedName name="XRefPaste1202Row" hidden="1">#REF!</definedName>
    <definedName name="XRefPaste1203" hidden="1">#REF!</definedName>
    <definedName name="XRefPaste1203Row" hidden="1">#REF!</definedName>
    <definedName name="XRefPaste1204" hidden="1">#REF!</definedName>
    <definedName name="XRefPaste1204Row" hidden="1">#REF!</definedName>
    <definedName name="XRefPaste1205" hidden="1">#REF!</definedName>
    <definedName name="XRefPaste1205Row" hidden="1">#REF!</definedName>
    <definedName name="XRefPaste1206" hidden="1">#REF!</definedName>
    <definedName name="XRefPaste1206Row" hidden="1">#REF!</definedName>
    <definedName name="XRefPaste1207" hidden="1">#REF!</definedName>
    <definedName name="XRefPaste1207Row" hidden="1">#REF!</definedName>
    <definedName name="XRefPaste1208" hidden="1">#REF!</definedName>
    <definedName name="XRefPaste1208Row" hidden="1">#REF!</definedName>
    <definedName name="XRefPaste1209" hidden="1">#REF!</definedName>
    <definedName name="XRefPaste1209Row" hidden="1">#REF!</definedName>
    <definedName name="XRefPaste120Row" hidden="1">#REF!</definedName>
    <definedName name="XRefPaste121" hidden="1">#REF!</definedName>
    <definedName name="XRefPaste1210" hidden="1">#REF!</definedName>
    <definedName name="XRefPaste1210Row" hidden="1">#REF!</definedName>
    <definedName name="XRefPaste1211" hidden="1">#REF!</definedName>
    <definedName name="XRefPaste1211Row" hidden="1">#REF!</definedName>
    <definedName name="XRefPaste1212" hidden="1">#REF!</definedName>
    <definedName name="XRefPaste1212Row" hidden="1">#REF!</definedName>
    <definedName name="XRefPaste1213" hidden="1">#REF!</definedName>
    <definedName name="XRefPaste1213Row" hidden="1">#REF!</definedName>
    <definedName name="XRefPaste1214" hidden="1">#REF!</definedName>
    <definedName name="XRefPaste1214Row" hidden="1">#REF!</definedName>
    <definedName name="XRefPaste1215" hidden="1">#REF!</definedName>
    <definedName name="XRefPaste1215Row" hidden="1">#REF!</definedName>
    <definedName name="XRefPaste1216" hidden="1">#REF!</definedName>
    <definedName name="XRefPaste1216Row" hidden="1">#REF!</definedName>
    <definedName name="XRefPaste1217" hidden="1">#REF!</definedName>
    <definedName name="XRefPaste1217Row" hidden="1">#REF!</definedName>
    <definedName name="XRefPaste1218" hidden="1">#REF!</definedName>
    <definedName name="XRefPaste1218Row" hidden="1">#REF!</definedName>
    <definedName name="XRefPaste1219" hidden="1">#REF!</definedName>
    <definedName name="XRefPaste1219Row" hidden="1">#REF!</definedName>
    <definedName name="XRefPaste121Row" hidden="1">#REF!</definedName>
    <definedName name="XRefPaste122" hidden="1">#REF!</definedName>
    <definedName name="XRefPaste1221" hidden="1">#REF!</definedName>
    <definedName name="XRefPaste1221Row" hidden="1">#REF!</definedName>
    <definedName name="XRefPaste1222" hidden="1">#REF!</definedName>
    <definedName name="XRefPaste1222Row" hidden="1">#REF!</definedName>
    <definedName name="XRefPaste1223" hidden="1">#REF!</definedName>
    <definedName name="XRefPaste1223Row" hidden="1">#REF!</definedName>
    <definedName name="XRefPaste1224" hidden="1">#REF!</definedName>
    <definedName name="XRefPaste1224Row" hidden="1">#REF!</definedName>
    <definedName name="XRefPaste1225" hidden="1">#REF!</definedName>
    <definedName name="XRefPaste1225Row" hidden="1">#REF!</definedName>
    <definedName name="XRefPaste1226" hidden="1">#REF!</definedName>
    <definedName name="XRefPaste1226Row" hidden="1">#REF!</definedName>
    <definedName name="XRefPaste1227" hidden="1">#REF!</definedName>
    <definedName name="XRefPaste1227Row" hidden="1">#REF!</definedName>
    <definedName name="XRefPaste1228" hidden="1">#REF!</definedName>
    <definedName name="XRefPaste1228Row" hidden="1">#REF!</definedName>
    <definedName name="XRefPaste1229" hidden="1">#REF!</definedName>
    <definedName name="XRefPaste1229Row" hidden="1">#REF!</definedName>
    <definedName name="XRefPaste122Row" hidden="1">#REF!</definedName>
    <definedName name="XRefPaste123" hidden="1">#REF!</definedName>
    <definedName name="XRefPaste1230" hidden="1">#REF!</definedName>
    <definedName name="XRefPaste1230Row" hidden="1">#REF!</definedName>
    <definedName name="XRefPaste1231" hidden="1">#REF!</definedName>
    <definedName name="XRefPaste1231Row" hidden="1">#REF!</definedName>
    <definedName name="XRefPaste1232" hidden="1">#REF!</definedName>
    <definedName name="XRefPaste1232Row" hidden="1">#REF!</definedName>
    <definedName name="XRefPaste1233" hidden="1">#REF!</definedName>
    <definedName name="XRefPaste1233Row" hidden="1">#REF!</definedName>
    <definedName name="XRefPaste1234" hidden="1">#REF!</definedName>
    <definedName name="XRefPaste1234Row" hidden="1">#REF!</definedName>
    <definedName name="XRefPaste1235" hidden="1">#REF!</definedName>
    <definedName name="XRefPaste1235Row" hidden="1">#REF!</definedName>
    <definedName name="XRefPaste1236" hidden="1">#REF!</definedName>
    <definedName name="XRefPaste1236Row" hidden="1">#REF!</definedName>
    <definedName name="XRefPaste1237" hidden="1">#REF!</definedName>
    <definedName name="XRefPaste1237Row" hidden="1">#REF!</definedName>
    <definedName name="XRefPaste1238" hidden="1">#REF!</definedName>
    <definedName name="XRefPaste1238Row" hidden="1">#REF!</definedName>
    <definedName name="XRefPaste1239" hidden="1">#REF!</definedName>
    <definedName name="XRefPaste1239Row" hidden="1">#REF!</definedName>
    <definedName name="XRefPaste123Row" hidden="1">#REF!</definedName>
    <definedName name="XRefPaste124" hidden="1">#REF!</definedName>
    <definedName name="XRefPaste1240" hidden="1">#REF!</definedName>
    <definedName name="XRefPaste1240Row" hidden="1">#REF!</definedName>
    <definedName name="XRefPaste1241" hidden="1">#REF!</definedName>
    <definedName name="XRefPaste1241Row" hidden="1">#REF!</definedName>
    <definedName name="XRefPaste1242" hidden="1">#REF!</definedName>
    <definedName name="XRefPaste1242Row" hidden="1">#REF!</definedName>
    <definedName name="XRefPaste1243" hidden="1">#REF!</definedName>
    <definedName name="XRefPaste1243Row" hidden="1">#REF!</definedName>
    <definedName name="XRefPaste1244" hidden="1">#REF!</definedName>
    <definedName name="XRefPaste1244Row" hidden="1">#REF!</definedName>
    <definedName name="XRefPaste1245" hidden="1">#REF!</definedName>
    <definedName name="XRefPaste1245Row" hidden="1">#REF!</definedName>
    <definedName name="XRefPaste1246" hidden="1">#REF!</definedName>
    <definedName name="XRefPaste1246Row" hidden="1">#REF!</definedName>
    <definedName name="XRefPaste1247" hidden="1">#REF!</definedName>
    <definedName name="XRefPaste1247Row" hidden="1">#REF!</definedName>
    <definedName name="XRefPaste1248" hidden="1">#REF!</definedName>
    <definedName name="XRefPaste1248Row" hidden="1">#REF!</definedName>
    <definedName name="XRefPaste124Row" hidden="1">#REF!</definedName>
    <definedName name="XRefPaste125" hidden="1">#REF!</definedName>
    <definedName name="XRefPaste1252" hidden="1">#REF!</definedName>
    <definedName name="XRefPaste1252Row" hidden="1">#REF!</definedName>
    <definedName name="XRefPaste1253" hidden="1">#REF!</definedName>
    <definedName name="XRefPaste1253Row" hidden="1">#REF!</definedName>
    <definedName name="XRefPaste1254" hidden="1">#REF!</definedName>
    <definedName name="XRefPaste1254Row" hidden="1">#REF!</definedName>
    <definedName name="XRefPaste1255" hidden="1">#REF!</definedName>
    <definedName name="XRefPaste1255Row" hidden="1">#REF!</definedName>
    <definedName name="XRefPaste1256" hidden="1">#REF!</definedName>
    <definedName name="XRefPaste1256Row" hidden="1">#REF!</definedName>
    <definedName name="XRefPaste1257" hidden="1">#REF!</definedName>
    <definedName name="XRefPaste1257Row" hidden="1">#REF!</definedName>
    <definedName name="XRefPaste1259" hidden="1">#REF!</definedName>
    <definedName name="XRefPaste1259Row" hidden="1">#REF!</definedName>
    <definedName name="XRefPaste125Row" hidden="1">#REF!</definedName>
    <definedName name="XRefPaste126" hidden="1">#REF!</definedName>
    <definedName name="XRefPaste1260" hidden="1">#REF!</definedName>
    <definedName name="XRefPaste1260Row" hidden="1">#REF!</definedName>
    <definedName name="XRefPaste1261" hidden="1">#REF!</definedName>
    <definedName name="XRefPaste1261Row" hidden="1">#REF!</definedName>
    <definedName name="XRefPaste1262" hidden="1">#REF!</definedName>
    <definedName name="XRefPaste1262Row" hidden="1">#REF!</definedName>
    <definedName name="XRefPaste1263" hidden="1">#REF!</definedName>
    <definedName name="XRefPaste1263Row" hidden="1">#REF!</definedName>
    <definedName name="XRefPaste1264" hidden="1">#REF!</definedName>
    <definedName name="XRefPaste1264Row" hidden="1">#REF!</definedName>
    <definedName name="XRefPaste1265" hidden="1">#REF!</definedName>
    <definedName name="XRefPaste1265Row" hidden="1">#REF!</definedName>
    <definedName name="XRefPaste1266" hidden="1">#REF!</definedName>
    <definedName name="XRefPaste1266Row" hidden="1">#REF!</definedName>
    <definedName name="XRefPaste1267" hidden="1">#REF!</definedName>
    <definedName name="XRefPaste1267Row" hidden="1">#REF!</definedName>
    <definedName name="XRefPaste1268" hidden="1">#REF!</definedName>
    <definedName name="XRefPaste1268Row" hidden="1">#REF!</definedName>
    <definedName name="XRefPaste1269" hidden="1">#REF!</definedName>
    <definedName name="XRefPaste1269Row" hidden="1">#REF!</definedName>
    <definedName name="XRefPaste126Row" hidden="1">#REF!</definedName>
    <definedName name="XRefPaste127" hidden="1">#REF!</definedName>
    <definedName name="XRefPaste1270" hidden="1">#REF!</definedName>
    <definedName name="XRefPaste1270Row" hidden="1">#REF!</definedName>
    <definedName name="XRefPaste1271" hidden="1">#REF!</definedName>
    <definedName name="XRefPaste1271Row" hidden="1">#REF!</definedName>
    <definedName name="XRefPaste1272" hidden="1">#REF!</definedName>
    <definedName name="XRefPaste1272Row" hidden="1">#REF!</definedName>
    <definedName name="XRefPaste1273" hidden="1">#REF!</definedName>
    <definedName name="XRefPaste1273Row" hidden="1">#REF!</definedName>
    <definedName name="XRefPaste1274" hidden="1">#REF!</definedName>
    <definedName name="XRefPaste1274Row" hidden="1">#REF!</definedName>
    <definedName name="XRefPaste1276" hidden="1">#REF!</definedName>
    <definedName name="XRefPaste1276Row" hidden="1">#REF!</definedName>
    <definedName name="XRefPaste1277" hidden="1">#REF!</definedName>
    <definedName name="XRefPaste1277Row" hidden="1">#REF!</definedName>
    <definedName name="XRefPaste1278" hidden="1">#REF!</definedName>
    <definedName name="XRefPaste1278Row" hidden="1">#REF!</definedName>
    <definedName name="XRefPaste1279" hidden="1">#REF!</definedName>
    <definedName name="XRefPaste1279Row" hidden="1">#REF!</definedName>
    <definedName name="XRefPaste127Row" hidden="1">#REF!</definedName>
    <definedName name="XRefPaste128" hidden="1">#REF!</definedName>
    <definedName name="XRefPaste1280" hidden="1">#REF!</definedName>
    <definedName name="XRefPaste1280Row" hidden="1">#REF!</definedName>
    <definedName name="XRefPaste1281" hidden="1">#REF!</definedName>
    <definedName name="XRefPaste1281Row" hidden="1">#REF!</definedName>
    <definedName name="XRefPaste1282" hidden="1">#REF!</definedName>
    <definedName name="XRefPaste1282Row" hidden="1">#REF!</definedName>
    <definedName name="XRefPaste1283" hidden="1">#REF!</definedName>
    <definedName name="XRefPaste1283Row" hidden="1">#REF!</definedName>
    <definedName name="XRefPaste1284" hidden="1">#REF!</definedName>
    <definedName name="XRefPaste1284Row" hidden="1">#REF!</definedName>
    <definedName name="XRefPaste1285" hidden="1">#REF!</definedName>
    <definedName name="XRefPaste1285Row" hidden="1">#REF!</definedName>
    <definedName name="XRefPaste1286" hidden="1">#REF!</definedName>
    <definedName name="XRefPaste1286Row" hidden="1">#REF!</definedName>
    <definedName name="XRefPaste1287" hidden="1">#REF!</definedName>
    <definedName name="XRefPaste1287Row" hidden="1">#REF!</definedName>
    <definedName name="XRefPaste1288" hidden="1">#REF!</definedName>
    <definedName name="XRefPaste1288Row" hidden="1">#REF!</definedName>
    <definedName name="XRefPaste1289" hidden="1">#REF!</definedName>
    <definedName name="XRefPaste1289Row" hidden="1">#REF!</definedName>
    <definedName name="XRefPaste128Row" hidden="1">#REF!</definedName>
    <definedName name="XRefPaste129" hidden="1">#REF!</definedName>
    <definedName name="XRefPaste1290" hidden="1">#REF!</definedName>
    <definedName name="XRefPaste1290Row" hidden="1">#REF!</definedName>
    <definedName name="XRefPaste1291" hidden="1">#REF!</definedName>
    <definedName name="XRefPaste1291Row" hidden="1">#REF!</definedName>
    <definedName name="XRefPaste1292" hidden="1">#REF!</definedName>
    <definedName name="XRefPaste1292Row" hidden="1">#REF!</definedName>
    <definedName name="XRefPaste1293" hidden="1">#REF!</definedName>
    <definedName name="XRefPaste1293Row" hidden="1">#REF!</definedName>
    <definedName name="XRefPaste1294" hidden="1">#REF!</definedName>
    <definedName name="XRefPaste1294Row" hidden="1">#REF!</definedName>
    <definedName name="XRefPaste1295" hidden="1">#REF!</definedName>
    <definedName name="XRefPaste1295Row" hidden="1">#REF!</definedName>
    <definedName name="XRefPaste1296" hidden="1">#REF!</definedName>
    <definedName name="XRefPaste1296Row" hidden="1">#REF!</definedName>
    <definedName name="XRefPaste1297" hidden="1">#REF!</definedName>
    <definedName name="XRefPaste1297Row" hidden="1">#REF!</definedName>
    <definedName name="XRefPaste1298" hidden="1">#REF!</definedName>
    <definedName name="XRefPaste1298Row" hidden="1">#REF!</definedName>
    <definedName name="XRefPaste1299" hidden="1">#REF!</definedName>
    <definedName name="XRefPaste1299Row" hidden="1">#REF!</definedName>
    <definedName name="XRefPaste129Row" hidden="1">#REF!</definedName>
    <definedName name="XRefPaste12Row" hidden="1">#REF!</definedName>
    <definedName name="XRefPaste13" hidden="1">#REF!</definedName>
    <definedName name="XRefPaste130" hidden="1">#REF!</definedName>
    <definedName name="XRefPaste1301" hidden="1">#REF!</definedName>
    <definedName name="XRefPaste1301Row" hidden="1">#REF!</definedName>
    <definedName name="XRefPaste1302" hidden="1">#REF!</definedName>
    <definedName name="XRefPaste1302Row" hidden="1">#REF!</definedName>
    <definedName name="XRefPaste1303" hidden="1">#REF!</definedName>
    <definedName name="XRefPaste1303Row" hidden="1">#REF!</definedName>
    <definedName name="XRefPaste1304" hidden="1">#REF!</definedName>
    <definedName name="XRefPaste1304Row" hidden="1">#REF!</definedName>
    <definedName name="XRefPaste1305" hidden="1">#REF!</definedName>
    <definedName name="XRefPaste1305Row" hidden="1">#REF!</definedName>
    <definedName name="XRefPaste1306" hidden="1">#REF!</definedName>
    <definedName name="XRefPaste1306Row" hidden="1">#REF!</definedName>
    <definedName name="XRefPaste1307" hidden="1">#REF!</definedName>
    <definedName name="XRefPaste1307Row" hidden="1">#REF!</definedName>
    <definedName name="XRefPaste1308" hidden="1">#REF!</definedName>
    <definedName name="XRefPaste1308Row" hidden="1">#REF!</definedName>
    <definedName name="XRefPaste1309" hidden="1">#REF!</definedName>
    <definedName name="XRefPaste1309Row" hidden="1">#REF!</definedName>
    <definedName name="XRefPaste130Row" hidden="1">#REF!</definedName>
    <definedName name="XRefPaste131" hidden="1">#REF!</definedName>
    <definedName name="XRefPaste1310" hidden="1">#REF!</definedName>
    <definedName name="XRefPaste1310Row" hidden="1">#REF!</definedName>
    <definedName name="XRefPaste1311" hidden="1">#REF!</definedName>
    <definedName name="XRefPaste1311Row" hidden="1">#REF!</definedName>
    <definedName name="XRefPaste1312" hidden="1">#REF!</definedName>
    <definedName name="XRefPaste1312Row" hidden="1">#REF!</definedName>
    <definedName name="XRefPaste1313" hidden="1">#REF!</definedName>
    <definedName name="XRefPaste1313Row" hidden="1">#REF!</definedName>
    <definedName name="XRefPaste1314" hidden="1">#REF!</definedName>
    <definedName name="XRefPaste1314Row" hidden="1">#REF!</definedName>
    <definedName name="XRefPaste1315" hidden="1">#REF!</definedName>
    <definedName name="XRefPaste1315Row" hidden="1">#REF!</definedName>
    <definedName name="XRefPaste1316" hidden="1">#REF!</definedName>
    <definedName name="XRefPaste1316Row" hidden="1">#REF!</definedName>
    <definedName name="XRefPaste1317" hidden="1">#REF!</definedName>
    <definedName name="XRefPaste1317Row" hidden="1">#REF!</definedName>
    <definedName name="XRefPaste1318" hidden="1">#REF!</definedName>
    <definedName name="XRefPaste1318Row" hidden="1">#REF!</definedName>
    <definedName name="XRefPaste1319" hidden="1">#REF!</definedName>
    <definedName name="XRefPaste1319Row" hidden="1">#REF!</definedName>
    <definedName name="XRefPaste131Row" hidden="1">#REF!</definedName>
    <definedName name="XRefPaste132" hidden="1">#REF!</definedName>
    <definedName name="XRefPaste1320" hidden="1">#REF!</definedName>
    <definedName name="XRefPaste1320Row" hidden="1">#REF!</definedName>
    <definedName name="XRefPaste1321" hidden="1">#REF!</definedName>
    <definedName name="XRefPaste1321Row" hidden="1">#REF!</definedName>
    <definedName name="XRefPaste1322" hidden="1">#REF!</definedName>
    <definedName name="XRefPaste1322Row" hidden="1">#REF!</definedName>
    <definedName name="XRefPaste1323" hidden="1">#REF!</definedName>
    <definedName name="XRefPaste1323Row" hidden="1">#REF!</definedName>
    <definedName name="XRefPaste1325" hidden="1">#REF!</definedName>
    <definedName name="XRefPaste1325Row" hidden="1">#REF!</definedName>
    <definedName name="XRefPaste1326" hidden="1">#REF!</definedName>
    <definedName name="XRefPaste1326Row" hidden="1">#REF!</definedName>
    <definedName name="XRefPaste1327" hidden="1">#REF!</definedName>
    <definedName name="XRefPaste1327Row" hidden="1">#REF!</definedName>
    <definedName name="XRefPaste1328" hidden="1">#REF!</definedName>
    <definedName name="XRefPaste1328Row" hidden="1">#REF!</definedName>
    <definedName name="XRefPaste1329" hidden="1">#REF!</definedName>
    <definedName name="XRefPaste1329Row" hidden="1">#REF!</definedName>
    <definedName name="XRefPaste132Row" hidden="1">#REF!</definedName>
    <definedName name="XRefPaste133" hidden="1">#REF!</definedName>
    <definedName name="XRefPaste1330" hidden="1">#REF!</definedName>
    <definedName name="XRefPaste1330Row" hidden="1">#REF!</definedName>
    <definedName name="XRefPaste1331" hidden="1">#REF!</definedName>
    <definedName name="XRefPaste1331Row" hidden="1">#REF!</definedName>
    <definedName name="XRefPaste1332" hidden="1">#REF!</definedName>
    <definedName name="XRefPaste1332Row" hidden="1">#REF!</definedName>
    <definedName name="XRefPaste1333" hidden="1">#REF!</definedName>
    <definedName name="XRefPaste1333Row" hidden="1">#REF!</definedName>
    <definedName name="XRefPaste1334" hidden="1">#REF!</definedName>
    <definedName name="XRefPaste1334Row" hidden="1">#REF!</definedName>
    <definedName name="XRefPaste1335" hidden="1">#REF!</definedName>
    <definedName name="XRefPaste1335Row" hidden="1">#REF!</definedName>
    <definedName name="XRefPaste1336" hidden="1">#REF!</definedName>
    <definedName name="XRefPaste1336Row" hidden="1">#REF!</definedName>
    <definedName name="XRefPaste1337" hidden="1">#REF!</definedName>
    <definedName name="XRefPaste1337Row" hidden="1">#REF!</definedName>
    <definedName name="XRefPaste1338" hidden="1">#REF!</definedName>
    <definedName name="XRefPaste1338Row" hidden="1">#REF!</definedName>
    <definedName name="XRefPaste1339" hidden="1">#REF!</definedName>
    <definedName name="XRefPaste1339Row" hidden="1">#REF!</definedName>
    <definedName name="XRefPaste133Row" hidden="1">#REF!</definedName>
    <definedName name="XRefPaste134" hidden="1">#REF!</definedName>
    <definedName name="XRefPaste1340" hidden="1">#REF!</definedName>
    <definedName name="XRefPaste1340Row" hidden="1">#REF!</definedName>
    <definedName name="XRefPaste1341" hidden="1">#REF!</definedName>
    <definedName name="XRefPaste1341Row" hidden="1">#REF!</definedName>
    <definedName name="XRefPaste1342" hidden="1">#REF!</definedName>
    <definedName name="XRefPaste1342Row" hidden="1">#REF!</definedName>
    <definedName name="XRefPaste1343" hidden="1">#REF!</definedName>
    <definedName name="XRefPaste1343Row" hidden="1">#REF!</definedName>
    <definedName name="XRefPaste1344" hidden="1">#REF!</definedName>
    <definedName name="XRefPaste1344Row" hidden="1">#REF!</definedName>
    <definedName name="XRefPaste1345" hidden="1">#REF!</definedName>
    <definedName name="XRefPaste1345Row" hidden="1">#REF!</definedName>
    <definedName name="XRefPaste1346" hidden="1">#REF!</definedName>
    <definedName name="XRefPaste1346Row" hidden="1">#REF!</definedName>
    <definedName name="XRefPaste1347" hidden="1">#REF!</definedName>
    <definedName name="XRefPaste1347Row" hidden="1">#REF!</definedName>
    <definedName name="XRefPaste1348" hidden="1">#REF!</definedName>
    <definedName name="XRefPaste1348Row" hidden="1">#REF!</definedName>
    <definedName name="XRefPaste1349" hidden="1">#REF!</definedName>
    <definedName name="XRefPaste1349Row" hidden="1">#REF!</definedName>
    <definedName name="XRefPaste134Row" hidden="1">#REF!</definedName>
    <definedName name="XRefPaste135" hidden="1">#REF!</definedName>
    <definedName name="XRefPaste1350" hidden="1">#REF!</definedName>
    <definedName name="XRefPaste1350Row" hidden="1">#REF!</definedName>
    <definedName name="XRefPaste1351" hidden="1">#REF!</definedName>
    <definedName name="XRefPaste1351Row" hidden="1">#REF!</definedName>
    <definedName name="XRefPaste1352" hidden="1">#REF!</definedName>
    <definedName name="XRefPaste1352Row" hidden="1">#REF!</definedName>
    <definedName name="XRefPaste1353" hidden="1">#REF!</definedName>
    <definedName name="XRefPaste1353Row" hidden="1">#REF!</definedName>
    <definedName name="XRefPaste1354" hidden="1">#REF!</definedName>
    <definedName name="XRefPaste1354Row" hidden="1">#REF!</definedName>
    <definedName name="XRefPaste1355" hidden="1">#REF!</definedName>
    <definedName name="XRefPaste1355Row" hidden="1">#REF!</definedName>
    <definedName name="XRefPaste1356" hidden="1">#REF!</definedName>
    <definedName name="XRefPaste1356Row" hidden="1">#REF!</definedName>
    <definedName name="XRefPaste1357" hidden="1">#REF!</definedName>
    <definedName name="XRefPaste1357Row" hidden="1">#REF!</definedName>
    <definedName name="XRefPaste1358" hidden="1">#REF!</definedName>
    <definedName name="XRefPaste1358Row" hidden="1">#REF!</definedName>
    <definedName name="XRefPaste1359" hidden="1">#REF!</definedName>
    <definedName name="XRefPaste1359Row" hidden="1">#REF!</definedName>
    <definedName name="XRefPaste135Row" hidden="1">#REF!</definedName>
    <definedName name="XRefPaste136" hidden="1">#REF!</definedName>
    <definedName name="XRefPaste1360" hidden="1">#REF!</definedName>
    <definedName name="XRefPaste1360Row" hidden="1">#REF!</definedName>
    <definedName name="XRefPaste1361" hidden="1">#REF!</definedName>
    <definedName name="XRefPaste1361Row" hidden="1">#REF!</definedName>
    <definedName name="XRefPaste1362" hidden="1">#REF!</definedName>
    <definedName name="XRefPaste1362Row" hidden="1">#REF!</definedName>
    <definedName name="XRefPaste1363" hidden="1">#REF!</definedName>
    <definedName name="XRefPaste1363Row" hidden="1">#REF!</definedName>
    <definedName name="XRefPaste1364" hidden="1">#REF!</definedName>
    <definedName name="XRefPaste1364Row" hidden="1">#REF!</definedName>
    <definedName name="XRefPaste1365" hidden="1">#REF!</definedName>
    <definedName name="XRefPaste1365Row" hidden="1">#REF!</definedName>
    <definedName name="XRefPaste1366" hidden="1">#REF!</definedName>
    <definedName name="XRefPaste1366Row" hidden="1">#REF!</definedName>
    <definedName name="XRefPaste1367" hidden="1">#REF!</definedName>
    <definedName name="XRefPaste1367Row" hidden="1">#REF!</definedName>
    <definedName name="XRefPaste1368" hidden="1">#REF!</definedName>
    <definedName name="XRefPaste1368Row" hidden="1">#REF!</definedName>
    <definedName name="XRefPaste1369" hidden="1">#REF!</definedName>
    <definedName name="XRefPaste1369Row" hidden="1">#REF!</definedName>
    <definedName name="XRefPaste136Row" hidden="1">#REF!</definedName>
    <definedName name="XRefPaste137" hidden="1">#REF!</definedName>
    <definedName name="XRefPaste1370" hidden="1">#REF!</definedName>
    <definedName name="XRefPaste1370Row" hidden="1">#REF!</definedName>
    <definedName name="XRefPaste1371" hidden="1">#REF!</definedName>
    <definedName name="XRefPaste1371Row" hidden="1">#REF!</definedName>
    <definedName name="XRefPaste1372" hidden="1">#REF!</definedName>
    <definedName name="XRefPaste1372Row" hidden="1">#REF!</definedName>
    <definedName name="XRefPaste1373" hidden="1">#REF!</definedName>
    <definedName name="XRefPaste1373Row" hidden="1">#REF!</definedName>
    <definedName name="XRefPaste1374" hidden="1">#REF!</definedName>
    <definedName name="XRefPaste1374Row" hidden="1">#REF!</definedName>
    <definedName name="XRefPaste1375" hidden="1">#REF!</definedName>
    <definedName name="XRefPaste1375Row" hidden="1">#REF!</definedName>
    <definedName name="XRefPaste1376" hidden="1">#REF!</definedName>
    <definedName name="XRefPaste1376Row" hidden="1">#REF!</definedName>
    <definedName name="XRefPaste1377" hidden="1">#REF!</definedName>
    <definedName name="XRefPaste1377Row" hidden="1">#REF!</definedName>
    <definedName name="XRefPaste1378" hidden="1">#REF!</definedName>
    <definedName name="XRefPaste1378Row" hidden="1">#REF!</definedName>
    <definedName name="XRefPaste1379" hidden="1">#REF!</definedName>
    <definedName name="XRefPaste1379Row" hidden="1">#REF!</definedName>
    <definedName name="XRefPaste137Row" hidden="1">#REF!</definedName>
    <definedName name="XRefPaste138" hidden="1">#REF!</definedName>
    <definedName name="XRefPaste1380" hidden="1">#REF!</definedName>
    <definedName name="XRefPaste1380Row" hidden="1">#REF!</definedName>
    <definedName name="XRefPaste1381" hidden="1">#REF!</definedName>
    <definedName name="XRefPaste1381Row" hidden="1">#REF!</definedName>
    <definedName name="XRefPaste1382" hidden="1">#REF!</definedName>
    <definedName name="XRefPaste1382Row" hidden="1">#REF!</definedName>
    <definedName name="XRefPaste1383" hidden="1">#REF!</definedName>
    <definedName name="XRefPaste1383Row" hidden="1">#REF!</definedName>
    <definedName name="XRefPaste1384" hidden="1">#REF!</definedName>
    <definedName name="XRefPaste1384Row" hidden="1">#REF!</definedName>
    <definedName name="XRefPaste1385" hidden="1">#REF!</definedName>
    <definedName name="XRefPaste1385Row" hidden="1">#REF!</definedName>
    <definedName name="XRefPaste1386" hidden="1">#REF!</definedName>
    <definedName name="XRefPaste1386Row" hidden="1">#REF!</definedName>
    <definedName name="XRefPaste138Row" hidden="1">#REF!</definedName>
    <definedName name="XRefPaste139" hidden="1">#REF!</definedName>
    <definedName name="XRefPaste1391" hidden="1">#REF!</definedName>
    <definedName name="XRefPaste1391Row" hidden="1">#REF!</definedName>
    <definedName name="XRefPaste1392" hidden="1">#REF!</definedName>
    <definedName name="XRefPaste1392Row" hidden="1">#REF!</definedName>
    <definedName name="XRefPaste1393" hidden="1">#REF!</definedName>
    <definedName name="XRefPaste1393Row" hidden="1">#REF!</definedName>
    <definedName name="XRefPaste1394" hidden="1">#REF!</definedName>
    <definedName name="XRefPaste1394Row" hidden="1">#REF!</definedName>
    <definedName name="XRefPaste1395" hidden="1">#REF!</definedName>
    <definedName name="XRefPaste1395Row" hidden="1">#REF!</definedName>
    <definedName name="XRefPaste1396" hidden="1">#REF!</definedName>
    <definedName name="XRefPaste1396Row" hidden="1">#REF!</definedName>
    <definedName name="XRefPaste1397" hidden="1">#REF!</definedName>
    <definedName name="XRefPaste1397Row" hidden="1">#REF!</definedName>
    <definedName name="XRefPaste1398" hidden="1">#REF!</definedName>
    <definedName name="XRefPaste1398Row" hidden="1">#REF!</definedName>
    <definedName name="XRefPaste139Row" hidden="1">#REF!</definedName>
    <definedName name="XRefPaste13Row" hidden="1">#REF!</definedName>
    <definedName name="XRefPaste14" hidden="1">#REF!</definedName>
    <definedName name="XRefPaste140" hidden="1">#REF!</definedName>
    <definedName name="XRefPaste1400" hidden="1">#REF!</definedName>
    <definedName name="XRefPaste1400Row" hidden="1">#REF!</definedName>
    <definedName name="XRefPaste1401" hidden="1">#REF!</definedName>
    <definedName name="XRefPaste1401Row" hidden="1">#REF!</definedName>
    <definedName name="XRefPaste1402" hidden="1">#REF!</definedName>
    <definedName name="XRefPaste1402Row" hidden="1">#REF!</definedName>
    <definedName name="XRefPaste1403" hidden="1">#REF!</definedName>
    <definedName name="XRefPaste1403Row" hidden="1">#REF!</definedName>
    <definedName name="XRefPaste1404" hidden="1">#REF!</definedName>
    <definedName name="XRefPaste1404Row" hidden="1">#REF!</definedName>
    <definedName name="XRefPaste1405" hidden="1">#REF!</definedName>
    <definedName name="XRefPaste1405Row" hidden="1">#REF!</definedName>
    <definedName name="XRefPaste1406" hidden="1">#REF!</definedName>
    <definedName name="XRefPaste1406Row" hidden="1">#REF!</definedName>
    <definedName name="XRefPaste1407" hidden="1">#REF!</definedName>
    <definedName name="XRefPaste1407Row" hidden="1">#REF!</definedName>
    <definedName name="XRefPaste1408" hidden="1">#REF!</definedName>
    <definedName name="XRefPaste1408Row" hidden="1">#REF!</definedName>
    <definedName name="XRefPaste1409" hidden="1">#REF!</definedName>
    <definedName name="XRefPaste1409Row" hidden="1">#REF!</definedName>
    <definedName name="XRefPaste140Row" hidden="1">#REF!</definedName>
    <definedName name="XRefPaste141" hidden="1">#REF!</definedName>
    <definedName name="XRefPaste1410" hidden="1">#REF!</definedName>
    <definedName name="XRefPaste1410Row" hidden="1">#REF!</definedName>
    <definedName name="XRefPaste1411" hidden="1">#REF!</definedName>
    <definedName name="XRefPaste1411Row" hidden="1">#REF!</definedName>
    <definedName name="XRefPaste1412" hidden="1">#REF!</definedName>
    <definedName name="XRefPaste1412Row" hidden="1">#REF!</definedName>
    <definedName name="XRefPaste1413" hidden="1">#REF!</definedName>
    <definedName name="XRefPaste1413Row" hidden="1">#REF!</definedName>
    <definedName name="XRefPaste1414" hidden="1">#REF!</definedName>
    <definedName name="XRefPaste1414Row" hidden="1">#REF!</definedName>
    <definedName name="XRefPaste1415" hidden="1">#REF!</definedName>
    <definedName name="XRefPaste1415Row" hidden="1">#REF!</definedName>
    <definedName name="XRefPaste1416" hidden="1">#REF!</definedName>
    <definedName name="XRefPaste1416Row" hidden="1">#REF!</definedName>
    <definedName name="XRefPaste1417" hidden="1">#REF!</definedName>
    <definedName name="XRefPaste1417Row" hidden="1">#REF!</definedName>
    <definedName name="XRefPaste1418" hidden="1">#REF!</definedName>
    <definedName name="XRefPaste1418Row" hidden="1">#REF!</definedName>
    <definedName name="XRefPaste1419" hidden="1">#REF!</definedName>
    <definedName name="XRefPaste1419Row" hidden="1">#REF!</definedName>
    <definedName name="XRefPaste141Row" hidden="1">#REF!</definedName>
    <definedName name="XRefPaste142" hidden="1">#REF!</definedName>
    <definedName name="XRefPaste1420" hidden="1">#REF!</definedName>
    <definedName name="XRefPaste1420Row" hidden="1">#REF!</definedName>
    <definedName name="XRefPaste1421" hidden="1">#REF!</definedName>
    <definedName name="XRefPaste1421Row" hidden="1">#REF!</definedName>
    <definedName name="XRefPaste1422" hidden="1">#REF!</definedName>
    <definedName name="XRefPaste1422Row" hidden="1">#REF!</definedName>
    <definedName name="XRefPaste1423" hidden="1">#REF!</definedName>
    <definedName name="XRefPaste1423Row" hidden="1">#REF!</definedName>
    <definedName name="XRefPaste1424" hidden="1">#REF!</definedName>
    <definedName name="XRefPaste1424Row" hidden="1">#REF!</definedName>
    <definedName name="XRefPaste1425" hidden="1">#REF!</definedName>
    <definedName name="XRefPaste1425Row" hidden="1">#REF!</definedName>
    <definedName name="XRefPaste1426" hidden="1">#REF!</definedName>
    <definedName name="XRefPaste1426Row" hidden="1">#REF!</definedName>
    <definedName name="XRefPaste1427" hidden="1">#REF!</definedName>
    <definedName name="XRefPaste1427Row"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#REF!</definedName>
    <definedName name="XRefPaste15" hidden="1">#REF!</definedName>
    <definedName name="XRefPaste150"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4" hidden="1">#REF!</definedName>
    <definedName name="XRefPaste154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2" hidden="1">#REF!</definedName>
    <definedName name="XRefPaste162Row" hidden="1">#REF!</definedName>
    <definedName name="XRefPaste163" hidden="1">#REF!</definedName>
    <definedName name="XRefPaste163Row" hidden="1">#REF!</definedName>
    <definedName name="XRefPaste164" hidden="1">#REF!</definedName>
    <definedName name="XRefPaste164Row" hidden="1">#REF!</definedName>
    <definedName name="XRefPaste165" hidden="1">#REF!</definedName>
    <definedName name="XRefPaste165Row" hidden="1">#REF!</definedName>
    <definedName name="XRefPaste166" hidden="1">#REF!</definedName>
    <definedName name="XRefPaste166Row" hidden="1">#REF!</definedName>
    <definedName name="XRefPaste167" hidden="1">#REF!</definedName>
    <definedName name="XRefPaste167Row"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 hidden="1">#REF!</definedName>
    <definedName name="XRefPaste173Row" hidden="1">#REF!</definedName>
    <definedName name="XRefPaste174" hidden="1">#REF!</definedName>
    <definedName name="XRefPaste174Row" hidden="1">#REF!</definedName>
    <definedName name="XRefPaste175"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#REF!</definedName>
    <definedName name="XRefPaste183Row" hidden="1">#REF!</definedName>
    <definedName name="XRefPaste184"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6" hidden="1">#REF!</definedName>
    <definedName name="XRefPaste196Row" hidden="1">#REF!</definedName>
    <definedName name="XRefPaste197" hidden="1">#REF!</definedName>
    <definedName name="XRefPaste197Row" hidden="1">#REF!</definedName>
    <definedName name="XRefPaste198" hidden="1">#REF!</definedName>
    <definedName name="XRefPaste198Row" hidden="1">#REF!</definedName>
    <definedName name="XRefPaste199" hidden="1">#REF!</definedName>
    <definedName name="XRefPaste199Row" hidden="1">#REF!</definedName>
    <definedName name="XRefPaste19Row" hidden="1">#REF!</definedName>
    <definedName name="XRefPaste1Row" hidden="1">#REF!</definedName>
    <definedName name="XRefPaste2" hidden="1">#REF!</definedName>
    <definedName name="XRefPaste20" hidden="1">#REF!</definedName>
    <definedName name="XRefPaste200" hidden="1">#REF!</definedName>
    <definedName name="XRefPaste200Row" hidden="1">#REF!</definedName>
    <definedName name="XRefPaste201" hidden="1">#REF!</definedName>
    <definedName name="XRefPaste201Row" hidden="1">#REF!</definedName>
    <definedName name="XRefPaste202" hidden="1">#REF!</definedName>
    <definedName name="XRefPaste202Row" hidden="1">#REF!</definedName>
    <definedName name="XRefPaste203" hidden="1">#REF!</definedName>
    <definedName name="XRefPaste203Row" hidden="1">#REF!</definedName>
    <definedName name="XRefPaste204" hidden="1">#REF!</definedName>
    <definedName name="XRefPaste204Row" hidden="1">#REF!</definedName>
    <definedName name="XRefPaste205" hidden="1">#REF!</definedName>
    <definedName name="XRefPaste205Row" hidden="1">#REF!</definedName>
    <definedName name="XRefPaste206" hidden="1">#REF!</definedName>
    <definedName name="XRefPaste206Row" hidden="1">#REF!</definedName>
    <definedName name="XRefPaste207" hidden="1">#REF!</definedName>
    <definedName name="XRefPaste207Row" hidden="1">#REF!</definedName>
    <definedName name="XRefPaste208" hidden="1">#REF!</definedName>
    <definedName name="XRefPaste208Row" hidden="1">#REF!</definedName>
    <definedName name="XRefPaste209" hidden="1">#REF!</definedName>
    <definedName name="XRefPaste209Row" hidden="1">#REF!</definedName>
    <definedName name="XRefPaste20Row" hidden="1">#REF!</definedName>
    <definedName name="XRefPaste21" hidden="1">#REF!</definedName>
    <definedName name="XRefPaste210" hidden="1">#REF!</definedName>
    <definedName name="XRefPaste210Row" hidden="1">#REF!</definedName>
    <definedName name="XRefPaste211" hidden="1">#REF!</definedName>
    <definedName name="XRefPaste211Row" hidden="1">#REF!</definedName>
    <definedName name="XRefPaste212" hidden="1">#REF!</definedName>
    <definedName name="XRefPaste212Row" hidden="1">#REF!</definedName>
    <definedName name="XRefPaste213" hidden="1">#REF!</definedName>
    <definedName name="XRefPaste213Row" hidden="1">#REF!</definedName>
    <definedName name="XRefPaste214" hidden="1">#REF!</definedName>
    <definedName name="XRefPaste214Row" hidden="1">#REF!</definedName>
    <definedName name="XRefPaste215" hidden="1">#REF!</definedName>
    <definedName name="XRefPaste215Row" hidden="1">#REF!</definedName>
    <definedName name="XRefPaste216" hidden="1">#REF!</definedName>
    <definedName name="XRefPaste216Row" hidden="1">#REF!</definedName>
    <definedName name="XRefPaste217" hidden="1">#REF!</definedName>
    <definedName name="XRefPaste217Row" hidden="1">#REF!</definedName>
    <definedName name="XRefPaste218" hidden="1">#REF!</definedName>
    <definedName name="XRefPaste218Row" hidden="1">#REF!</definedName>
    <definedName name="XRefPaste219" hidden="1">#REF!</definedName>
    <definedName name="XRefPaste219Row" hidden="1">#REF!</definedName>
    <definedName name="XRefPaste21Row" hidden="1">#REF!</definedName>
    <definedName name="XRefPaste22" hidden="1">#REF!</definedName>
    <definedName name="XRefPaste220" hidden="1">#REF!</definedName>
    <definedName name="XRefPaste220Row" hidden="1">#REF!</definedName>
    <definedName name="XRefPaste221" hidden="1">#REF!</definedName>
    <definedName name="XRefPaste221Row" hidden="1">#REF!</definedName>
    <definedName name="XRefPaste222" hidden="1">#REF!</definedName>
    <definedName name="XRefPaste222Row" hidden="1">#REF!</definedName>
    <definedName name="XRefPaste223" hidden="1">#REF!</definedName>
    <definedName name="XRefPaste223Row" hidden="1">#REF!</definedName>
    <definedName name="XRefPaste224" hidden="1">#REF!</definedName>
    <definedName name="XRefPaste224Row" hidden="1">#REF!</definedName>
    <definedName name="XRefPaste225" hidden="1">#REF!</definedName>
    <definedName name="XRefPaste225Row" hidden="1">#REF!</definedName>
    <definedName name="XRefPaste226" hidden="1">#REF!</definedName>
    <definedName name="XRefPaste226Row" hidden="1">#REF!</definedName>
    <definedName name="XRefPaste227" hidden="1">#REF!</definedName>
    <definedName name="XRefPaste227Row" hidden="1">#REF!</definedName>
    <definedName name="XRefPaste228" hidden="1">#REF!</definedName>
    <definedName name="XRefPaste228Row" hidden="1">#REF!</definedName>
    <definedName name="XRefPaste229" hidden="1">#REF!</definedName>
    <definedName name="XRefPaste229Row" hidden="1">#REF!</definedName>
    <definedName name="XRefPaste22Row" hidden="1">#REF!</definedName>
    <definedName name="XRefPaste23" hidden="1">#REF!</definedName>
    <definedName name="XRefPaste230" hidden="1">#REF!</definedName>
    <definedName name="XRefPaste230Row" hidden="1">#REF!</definedName>
    <definedName name="XRefPaste231" hidden="1">#REF!</definedName>
    <definedName name="XRefPaste231Row" hidden="1">#REF!</definedName>
    <definedName name="XRefPaste232" hidden="1">#REF!</definedName>
    <definedName name="XRefPaste232Row" hidden="1">#REF!</definedName>
    <definedName name="XRefPaste233" hidden="1">#REF!</definedName>
    <definedName name="XRefPaste233Row" hidden="1">#REF!</definedName>
    <definedName name="XRefPaste234" hidden="1">#REF!</definedName>
    <definedName name="XRefPaste234Row" hidden="1">#REF!</definedName>
    <definedName name="XRefPaste235" hidden="1">#REF!</definedName>
    <definedName name="XRefPaste235Row" hidden="1">#REF!</definedName>
    <definedName name="XRefPaste236" hidden="1">#REF!</definedName>
    <definedName name="XRefPaste236Row" hidden="1">#REF!</definedName>
    <definedName name="XRefPaste237" hidden="1">#REF!</definedName>
    <definedName name="XRefPaste237Row" hidden="1">#REF!</definedName>
    <definedName name="XRefPaste238" hidden="1">#REF!</definedName>
    <definedName name="XRefPaste238Row" hidden="1">#REF!</definedName>
    <definedName name="XRefPaste239" hidden="1">#REF!</definedName>
    <definedName name="XRefPaste239Row" hidden="1">#REF!</definedName>
    <definedName name="XRefPaste23Row" hidden="1">#REF!</definedName>
    <definedName name="XRefPaste24" hidden="1">#REF!</definedName>
    <definedName name="XRefPaste240" hidden="1">#REF!</definedName>
    <definedName name="XRefPaste240Row" hidden="1">#REF!</definedName>
    <definedName name="XRefPaste241" hidden="1">#REF!</definedName>
    <definedName name="XRefPaste241Row" hidden="1">#REF!</definedName>
    <definedName name="XRefPaste242" hidden="1">#REF!</definedName>
    <definedName name="XRefPaste242Row" hidden="1">#REF!</definedName>
    <definedName name="XRefPaste243" hidden="1">#REF!</definedName>
    <definedName name="XRefPaste243Row" hidden="1">#REF!</definedName>
    <definedName name="XRefPaste244" hidden="1">#REF!</definedName>
    <definedName name="XRefPaste244Row" hidden="1">#REF!</definedName>
    <definedName name="XRefPaste245" hidden="1">#REF!</definedName>
    <definedName name="XRefPaste245Row" hidden="1">#REF!</definedName>
    <definedName name="XRefPaste246" hidden="1">#REF!</definedName>
    <definedName name="XRefPaste246Row" hidden="1">#REF!</definedName>
    <definedName name="XRefPaste247" hidden="1">#REF!</definedName>
    <definedName name="XRefPaste247Row" hidden="1">#REF!</definedName>
    <definedName name="XRefPaste248" hidden="1">#REF!</definedName>
    <definedName name="XRefPaste248Row" hidden="1">#REF!</definedName>
    <definedName name="XRefPaste249" hidden="1">#REF!</definedName>
    <definedName name="XRefPaste249Row" hidden="1">#REF!</definedName>
    <definedName name="XRefPaste24Row" hidden="1">#REF!</definedName>
    <definedName name="XRefPaste25" hidden="1">#REF!</definedName>
    <definedName name="XRefPaste250" hidden="1">#REF!</definedName>
    <definedName name="XRefPaste250Row" hidden="1">#REF!</definedName>
    <definedName name="XRefPaste251" hidden="1">#REF!</definedName>
    <definedName name="XRefPaste251Row" hidden="1">#REF!</definedName>
    <definedName name="XRefPaste252" hidden="1">#REF!</definedName>
    <definedName name="XRefPaste252Row" hidden="1">#REF!</definedName>
    <definedName name="XRefPaste253" hidden="1">#REF!</definedName>
    <definedName name="XRefPaste253Row" hidden="1">#REF!</definedName>
    <definedName name="XRefPaste254" hidden="1">#REF!</definedName>
    <definedName name="XRefPaste254Row" hidden="1">#REF!</definedName>
    <definedName name="XRefPaste255" hidden="1">#REF!</definedName>
    <definedName name="XRefPaste255Row" hidden="1">#REF!</definedName>
    <definedName name="XRefPaste256" hidden="1">#REF!</definedName>
    <definedName name="XRefPaste256Row" hidden="1">#REF!</definedName>
    <definedName name="XRefPaste257" hidden="1">#REF!</definedName>
    <definedName name="XRefPaste257Row" hidden="1">#REF!</definedName>
    <definedName name="XRefPaste258" hidden="1">#REF!</definedName>
    <definedName name="XRefPaste258Row" hidden="1">#REF!</definedName>
    <definedName name="XRefPaste259" hidden="1">#REF!</definedName>
    <definedName name="XRefPaste259Row" hidden="1">#REF!</definedName>
    <definedName name="XRefPaste25Row" hidden="1">#REF!</definedName>
    <definedName name="XRefPaste26" hidden="1">#REF!</definedName>
    <definedName name="XRefPaste260" hidden="1">#REF!</definedName>
    <definedName name="XRefPaste260Row" hidden="1">#REF!</definedName>
    <definedName name="XRefPaste261" hidden="1">#REF!</definedName>
    <definedName name="XRefPaste261Row" hidden="1">#REF!</definedName>
    <definedName name="XRefPaste262" hidden="1">#REF!</definedName>
    <definedName name="XRefPaste262Row" hidden="1">#REF!</definedName>
    <definedName name="XRefPaste263" hidden="1">#REF!</definedName>
    <definedName name="XRefPaste263Row" hidden="1">#REF!</definedName>
    <definedName name="XRefPaste264" hidden="1">#REF!</definedName>
    <definedName name="XRefPaste264Row" hidden="1">#REF!</definedName>
    <definedName name="XRefPaste265" hidden="1">#REF!</definedName>
    <definedName name="XRefPaste265Row" hidden="1">#REF!</definedName>
    <definedName name="XRefPaste266" hidden="1">#REF!</definedName>
    <definedName name="XRefPaste266Row" hidden="1">#REF!</definedName>
    <definedName name="XRefPaste267" hidden="1">#REF!</definedName>
    <definedName name="XRefPaste267Row" hidden="1">#REF!</definedName>
    <definedName name="XRefPaste268" hidden="1">#REF!</definedName>
    <definedName name="XRefPaste268Row" hidden="1">#REF!</definedName>
    <definedName name="XRefPaste269" hidden="1">#REF!</definedName>
    <definedName name="XRefPaste269Row" hidden="1">#REF!</definedName>
    <definedName name="XRefPaste26Row" hidden="1">#REF!</definedName>
    <definedName name="XRefPaste27" hidden="1">#REF!</definedName>
    <definedName name="XRefPaste270" hidden="1">#REF!</definedName>
    <definedName name="XRefPaste270Row" hidden="1">#REF!</definedName>
    <definedName name="XRefPaste271" hidden="1">#REF!</definedName>
    <definedName name="XRefPaste271Row" hidden="1">#REF!</definedName>
    <definedName name="XRefPaste272" hidden="1">#REF!</definedName>
    <definedName name="XRefPaste272Row" hidden="1">#REF!</definedName>
    <definedName name="XRefPaste273" hidden="1">#REF!</definedName>
    <definedName name="XRefPaste273Row" hidden="1">#REF!</definedName>
    <definedName name="XRefPaste274" hidden="1">#REF!</definedName>
    <definedName name="XRefPaste274Row" hidden="1">#REF!</definedName>
    <definedName name="XRefPaste275" hidden="1">#REF!</definedName>
    <definedName name="XRefPaste275Row" hidden="1">#REF!</definedName>
    <definedName name="XRefPaste276" hidden="1">#REF!</definedName>
    <definedName name="XRefPaste276Row" hidden="1">#REF!</definedName>
    <definedName name="XRefPaste277" hidden="1">#REF!</definedName>
    <definedName name="XRefPaste277Row" hidden="1">#REF!</definedName>
    <definedName name="XRefPaste278" hidden="1">#REF!</definedName>
    <definedName name="XRefPaste278Row" hidden="1">#REF!</definedName>
    <definedName name="XRefPaste279" hidden="1">#REF!</definedName>
    <definedName name="XRefPaste279Row" hidden="1">#REF!</definedName>
    <definedName name="XRefPaste27Row" hidden="1">#REF!</definedName>
    <definedName name="XRefPaste28" hidden="1">#REF!</definedName>
    <definedName name="XRefPaste280" hidden="1">#REF!</definedName>
    <definedName name="XRefPaste280Row" hidden="1">#REF!</definedName>
    <definedName name="XRefPaste281" hidden="1">#REF!</definedName>
    <definedName name="XRefPaste281Row" hidden="1">#REF!</definedName>
    <definedName name="XRefPaste282" hidden="1">#REF!</definedName>
    <definedName name="XRefPaste282Row" hidden="1">#REF!</definedName>
    <definedName name="XRefPaste283" hidden="1">#REF!</definedName>
    <definedName name="XRefPaste283Row" hidden="1">#REF!</definedName>
    <definedName name="XRefPaste284" hidden="1">#REF!</definedName>
    <definedName name="XRefPaste284Row" hidden="1">#REF!</definedName>
    <definedName name="XRefPaste285" hidden="1">#REF!</definedName>
    <definedName name="XRefPaste285Row" hidden="1">#REF!</definedName>
    <definedName name="XRefPaste286" hidden="1">#REF!</definedName>
    <definedName name="XRefPaste286Row" hidden="1">#REF!</definedName>
    <definedName name="XRefPaste287" hidden="1">#REF!</definedName>
    <definedName name="XRefPaste287Row" hidden="1">#REF!</definedName>
    <definedName name="XRefPaste288" hidden="1">#REF!</definedName>
    <definedName name="XRefPaste288Row" hidden="1">#REF!</definedName>
    <definedName name="XRefPaste289" hidden="1">#REF!</definedName>
    <definedName name="XRefPaste289Row" hidden="1">#REF!</definedName>
    <definedName name="XRefPaste28Row" hidden="1">#REF!</definedName>
    <definedName name="XRefPaste29" hidden="1">#REF!</definedName>
    <definedName name="XRefPaste290" hidden="1">#REF!</definedName>
    <definedName name="XRefPaste290Row" hidden="1">#REF!</definedName>
    <definedName name="XRefPaste291" hidden="1">#REF!</definedName>
    <definedName name="XRefPaste291Row" hidden="1">#REF!</definedName>
    <definedName name="XRefPaste292" hidden="1">#REF!</definedName>
    <definedName name="XRefPaste292Row" hidden="1">#REF!</definedName>
    <definedName name="XRefPaste293" hidden="1">#REF!</definedName>
    <definedName name="XRefPaste293Row" hidden="1">#REF!</definedName>
    <definedName name="XRefPaste294" hidden="1">#REF!</definedName>
    <definedName name="XRefPaste294Row" hidden="1">#REF!</definedName>
    <definedName name="XRefPaste295" hidden="1">#REF!</definedName>
    <definedName name="XRefPaste295Row" hidden="1">#REF!</definedName>
    <definedName name="XRefPaste296" hidden="1">#REF!</definedName>
    <definedName name="XRefPaste296Row" hidden="1">#REF!</definedName>
    <definedName name="XRefPaste297" hidden="1">#REF!</definedName>
    <definedName name="XRefPaste297Row" hidden="1">#REF!</definedName>
    <definedName name="XRefPaste298" hidden="1">#REF!</definedName>
    <definedName name="XRefPaste298Row" hidden="1">#REF!</definedName>
    <definedName name="XRefPaste299" hidden="1">#REF!</definedName>
    <definedName name="XRefPaste299Row" hidden="1">#REF!</definedName>
    <definedName name="XRefPaste29Row" hidden="1">#REF!</definedName>
    <definedName name="XRefPaste2Row" hidden="1">#REF!</definedName>
    <definedName name="XRefPaste3" hidden="1">#REF!</definedName>
    <definedName name="XRefPaste30" hidden="1">#REF!</definedName>
    <definedName name="XRefPaste300" hidden="1">#REF!</definedName>
    <definedName name="XRefPaste300Row" hidden="1">#REF!</definedName>
    <definedName name="XRefPaste301" hidden="1">#REF!</definedName>
    <definedName name="XRefPaste301Row" hidden="1">#REF!</definedName>
    <definedName name="XRefPaste302" hidden="1">#REF!</definedName>
    <definedName name="XRefPaste302Row" hidden="1">#REF!</definedName>
    <definedName name="XRefPaste303" hidden="1">#REF!</definedName>
    <definedName name="XRefPaste303Row" hidden="1">#REF!</definedName>
    <definedName name="XRefPaste304" hidden="1">#REF!</definedName>
    <definedName name="XRefPaste304Row" hidden="1">#REF!</definedName>
    <definedName name="XRefPaste305" hidden="1">#REF!</definedName>
    <definedName name="XRefPaste305Row" hidden="1">#REF!</definedName>
    <definedName name="XRefPaste306" hidden="1">#REF!</definedName>
    <definedName name="XRefPaste306Row" hidden="1">#REF!</definedName>
    <definedName name="XRefPaste307" hidden="1">#REF!</definedName>
    <definedName name="XRefPaste307Row" hidden="1">#REF!</definedName>
    <definedName name="XRefPaste308" hidden="1">#REF!</definedName>
    <definedName name="XRefPaste308Row" hidden="1">#REF!</definedName>
    <definedName name="XRefPaste309" hidden="1">#REF!</definedName>
    <definedName name="XRefPaste309Row" hidden="1">#REF!</definedName>
    <definedName name="XRefPaste30Row" hidden="1">#REF!</definedName>
    <definedName name="XRefPaste31" hidden="1">#REF!</definedName>
    <definedName name="XRefPaste310" hidden="1">#REF!</definedName>
    <definedName name="XRefPaste310Row" hidden="1">#REF!</definedName>
    <definedName name="XRefPaste311" hidden="1">#REF!</definedName>
    <definedName name="XRefPaste311Row" hidden="1">#REF!</definedName>
    <definedName name="XRefPaste312" hidden="1">#REF!</definedName>
    <definedName name="XRefPaste312Row" hidden="1">#REF!</definedName>
    <definedName name="XRefPaste313" hidden="1">#REF!</definedName>
    <definedName name="XRefPaste313Row" hidden="1">#REF!</definedName>
    <definedName name="XRefPaste314" hidden="1">#REF!</definedName>
    <definedName name="XRefPaste314Row" hidden="1">#REF!</definedName>
    <definedName name="XRefPaste315" hidden="1">#REF!</definedName>
    <definedName name="XRefPaste315Row" hidden="1">#REF!</definedName>
    <definedName name="XRefPaste316" hidden="1">#REF!</definedName>
    <definedName name="XRefPaste316Row" hidden="1">#REF!</definedName>
    <definedName name="XRefPaste317" hidden="1">#REF!</definedName>
    <definedName name="XRefPaste317Row" hidden="1">#REF!</definedName>
    <definedName name="XRefPaste318" hidden="1">#REF!</definedName>
    <definedName name="XRefPaste318Row" hidden="1">#REF!</definedName>
    <definedName name="XRefPaste319" hidden="1">#REF!</definedName>
    <definedName name="XRefPaste319Row" hidden="1">#REF!</definedName>
    <definedName name="XRefPaste31Row" hidden="1">#REF!</definedName>
    <definedName name="XRefPaste32" hidden="1">#REF!</definedName>
    <definedName name="XRefPaste320" hidden="1">#REF!</definedName>
    <definedName name="XRefPaste320Row" hidden="1">#REF!</definedName>
    <definedName name="XRefPaste321" hidden="1">#REF!</definedName>
    <definedName name="XRefPaste321Row" hidden="1">#REF!</definedName>
    <definedName name="XRefPaste322" hidden="1">#REF!</definedName>
    <definedName name="XRefPaste322Row" hidden="1">#REF!</definedName>
    <definedName name="XRefPaste323" hidden="1">#REF!</definedName>
    <definedName name="XRefPaste323Row" hidden="1">#REF!</definedName>
    <definedName name="XRefPaste324" hidden="1">#REF!</definedName>
    <definedName name="XRefPaste324Row" hidden="1">#REF!</definedName>
    <definedName name="XRefPaste325" hidden="1">#REF!</definedName>
    <definedName name="XRefPaste325Row" hidden="1">#REF!</definedName>
    <definedName name="XRefPaste326" hidden="1">#REF!</definedName>
    <definedName name="XRefPaste326Row" hidden="1">#REF!</definedName>
    <definedName name="XRefPaste327" hidden="1">#REF!</definedName>
    <definedName name="XRefPaste327Row" hidden="1">#REF!</definedName>
    <definedName name="XRefPaste328" hidden="1">#REF!</definedName>
    <definedName name="XRefPaste328Row" hidden="1">#REF!</definedName>
    <definedName name="XRefPaste329" hidden="1">#REF!</definedName>
    <definedName name="XRefPaste329Row" hidden="1">#REF!</definedName>
    <definedName name="XRefPaste32Row" hidden="1">#REF!</definedName>
    <definedName name="XRefPaste33" hidden="1">#REF!</definedName>
    <definedName name="XRefPaste330" hidden="1">#REF!</definedName>
    <definedName name="XRefPaste330Row" hidden="1">#REF!</definedName>
    <definedName name="XRefPaste331" hidden="1">#REF!</definedName>
    <definedName name="XRefPaste331Row" hidden="1">#REF!</definedName>
    <definedName name="XRefPaste332" hidden="1">#REF!</definedName>
    <definedName name="XRefPaste332Row" hidden="1">#REF!</definedName>
    <definedName name="XRefPaste333" hidden="1">#REF!</definedName>
    <definedName name="XRefPaste333Row" hidden="1">#REF!</definedName>
    <definedName name="XRefPaste334" hidden="1">#REF!</definedName>
    <definedName name="XRefPaste334Row" hidden="1">#REF!</definedName>
    <definedName name="XRefPaste335" hidden="1">#REF!</definedName>
    <definedName name="XRefPaste335Row" hidden="1">#REF!</definedName>
    <definedName name="XRefPaste336" hidden="1">#REF!</definedName>
    <definedName name="XRefPaste336Row" hidden="1">#REF!</definedName>
    <definedName name="XRefPaste337" hidden="1">#REF!</definedName>
    <definedName name="XRefPaste337Row" hidden="1">#REF!</definedName>
    <definedName name="XRefPaste338" hidden="1">#REF!</definedName>
    <definedName name="XRefPaste338Row" hidden="1">#REF!</definedName>
    <definedName name="XRefPaste339" hidden="1">#REF!</definedName>
    <definedName name="XRefPaste339Row" hidden="1">#REF!</definedName>
    <definedName name="XRefPaste33Row" hidden="1">#REF!</definedName>
    <definedName name="XRefPaste34" hidden="1">#REF!</definedName>
    <definedName name="XRefPaste340" hidden="1">#REF!</definedName>
    <definedName name="XRefPaste340Row" hidden="1">#REF!</definedName>
    <definedName name="XRefPaste341" hidden="1">#REF!</definedName>
    <definedName name="XRefPaste341Row" hidden="1">#REF!</definedName>
    <definedName name="XRefPaste342" hidden="1">#REF!</definedName>
    <definedName name="XRefPaste342Row" hidden="1">#REF!</definedName>
    <definedName name="XRefPaste343" hidden="1">#REF!</definedName>
    <definedName name="XRefPaste343Row" hidden="1">#REF!</definedName>
    <definedName name="XRefPaste344" hidden="1">#REF!</definedName>
    <definedName name="XRefPaste345" hidden="1">#REF!</definedName>
    <definedName name="XRefPaste346" hidden="1">#REF!</definedName>
    <definedName name="XRefPaste347" hidden="1">#REF!</definedName>
    <definedName name="XRefPaste348" hidden="1">#REF!</definedName>
    <definedName name="XRefPaste349" hidden="1">#REF!</definedName>
    <definedName name="XRefPaste34Row" hidden="1">#REF!</definedName>
    <definedName name="XRefPaste35" hidden="1">#REF!</definedName>
    <definedName name="XRefPaste350" hidden="1">#REF!</definedName>
    <definedName name="XRefPaste351" hidden="1">#REF!</definedName>
    <definedName name="XRefPaste352" hidden="1">#REF!</definedName>
    <definedName name="XRefPaste352Row" hidden="1">#REF!</definedName>
    <definedName name="XRefPaste353" hidden="1">#REF!</definedName>
    <definedName name="XRefPaste353Row" hidden="1">#REF!</definedName>
    <definedName name="XRefPaste354" hidden="1">#REF!</definedName>
    <definedName name="XRefPaste354Row" hidden="1">#REF!</definedName>
    <definedName name="XRefPaste355" hidden="1">#REF!</definedName>
    <definedName name="XRefPaste355Row" hidden="1">#REF!</definedName>
    <definedName name="XRefPaste356" hidden="1">#REF!</definedName>
    <definedName name="XRefPaste356Row" hidden="1">#REF!</definedName>
    <definedName name="XRefPaste357" hidden="1">#REF!</definedName>
    <definedName name="XRefPaste357Row" hidden="1">#REF!</definedName>
    <definedName name="XRefPaste358" hidden="1">#REF!</definedName>
    <definedName name="XRefPaste358Row" hidden="1">#REF!</definedName>
    <definedName name="XRefPaste359" hidden="1">#REF!</definedName>
    <definedName name="XRefPaste359Row" hidden="1">#REF!</definedName>
    <definedName name="XRefPaste35Row" hidden="1">#REF!</definedName>
    <definedName name="XRefPaste36" hidden="1">#REF!</definedName>
    <definedName name="XRefPaste360" hidden="1">#REF!</definedName>
    <definedName name="XRefPaste360Row" hidden="1">#REF!</definedName>
    <definedName name="XRefPaste361" hidden="1">#REF!</definedName>
    <definedName name="XRefPaste361Row" hidden="1">#REF!</definedName>
    <definedName name="XRefPaste362" hidden="1">#REF!</definedName>
    <definedName name="XRefPaste362Row" hidden="1">#REF!</definedName>
    <definedName name="XRefPaste363" hidden="1">#REF!</definedName>
    <definedName name="XRefPaste363Row" hidden="1">#REF!</definedName>
    <definedName name="XRefPaste364" hidden="1">#REF!</definedName>
    <definedName name="XRefPaste364Row" hidden="1">#REF!</definedName>
    <definedName name="XRefPaste365" hidden="1">#REF!</definedName>
    <definedName name="XRefPaste365Row" hidden="1">#REF!</definedName>
    <definedName name="XRefPaste366" hidden="1">#REF!</definedName>
    <definedName name="XRefPaste366Row" hidden="1">#REF!</definedName>
    <definedName name="XRefPaste367" hidden="1">#REF!</definedName>
    <definedName name="XRefPaste367Row" hidden="1">#REF!</definedName>
    <definedName name="XRefPaste368" hidden="1">#REF!</definedName>
    <definedName name="XRefPaste368Row" hidden="1">#REF!</definedName>
    <definedName name="XRefPaste369" hidden="1">#REF!</definedName>
    <definedName name="XRefPaste369Row" hidden="1">#REF!</definedName>
    <definedName name="XRefPaste36Row" hidden="1">#REF!</definedName>
    <definedName name="XRefPaste37" hidden="1">#REF!</definedName>
    <definedName name="XRefPaste370" hidden="1">#REF!</definedName>
    <definedName name="XRefPaste370Row" hidden="1">#REF!</definedName>
    <definedName name="XRefPaste371" hidden="1">#REF!</definedName>
    <definedName name="XRefPaste371Row" hidden="1">#REF!</definedName>
    <definedName name="XRefPaste372" hidden="1">#REF!</definedName>
    <definedName name="XRefPaste373" hidden="1">#REF!</definedName>
    <definedName name="XRefPaste374" hidden="1">#REF!</definedName>
    <definedName name="XRefPaste375" hidden="1">#REF!</definedName>
    <definedName name="XRefPaste376" hidden="1">#REF!</definedName>
    <definedName name="XRefPaste377" hidden="1">#REF!</definedName>
    <definedName name="XRefPaste378" hidden="1">#REF!</definedName>
    <definedName name="XRefPaste37Row" hidden="1">#REF!</definedName>
    <definedName name="XRefPaste38" hidden="1">#REF!</definedName>
    <definedName name="XRefPaste380" hidden="1">#REF!</definedName>
    <definedName name="XRefPaste380Row" hidden="1">#REF!</definedName>
    <definedName name="XRefPaste381" hidden="1">#REF!</definedName>
    <definedName name="XRefPaste381Row" hidden="1">#REF!</definedName>
    <definedName name="XRefPaste382" hidden="1">#REF!</definedName>
    <definedName name="XRefPaste382Row" hidden="1">#REF!</definedName>
    <definedName name="XRefPaste383" hidden="1">#REF!</definedName>
    <definedName name="XRefPaste383Row" hidden="1">#REF!</definedName>
    <definedName name="XRefPaste384" hidden="1">#REF!</definedName>
    <definedName name="XRefPaste384Row" hidden="1">#REF!</definedName>
    <definedName name="XRefPaste385" hidden="1">#REF!</definedName>
    <definedName name="XRefPaste385Row" hidden="1">#REF!</definedName>
    <definedName name="XRefPaste386" hidden="1">#REF!</definedName>
    <definedName name="XRefPaste386Row" hidden="1">#REF!</definedName>
    <definedName name="XRefPaste387" hidden="1">#REF!</definedName>
    <definedName name="XRefPaste387Row" hidden="1">#REF!</definedName>
    <definedName name="XRefPaste388" hidden="1">#REF!</definedName>
    <definedName name="XRefPaste388Row" hidden="1">#REF!</definedName>
    <definedName name="XRefPaste389" hidden="1">#REF!</definedName>
    <definedName name="XRefPaste389Row" hidden="1">#REF!</definedName>
    <definedName name="XRefPaste38Row" hidden="1">#REF!</definedName>
    <definedName name="XRefPaste39" hidden="1">#REF!</definedName>
    <definedName name="XRefPaste390" hidden="1">#REF!</definedName>
    <definedName name="XRefPaste390Row" hidden="1">#REF!</definedName>
    <definedName name="XRefPaste391" hidden="1">#REF!</definedName>
    <definedName name="XRefPaste391Row" hidden="1">#REF!</definedName>
    <definedName name="XRefPaste392" hidden="1">#REF!</definedName>
    <definedName name="XRefPaste392Row" hidden="1">#REF!</definedName>
    <definedName name="XRefPaste393" hidden="1">#REF!</definedName>
    <definedName name="XRefPaste393Row" hidden="1">#REF!</definedName>
    <definedName name="XRefPaste394" hidden="1">#REF!</definedName>
    <definedName name="XRefPaste394Row" hidden="1">#REF!</definedName>
    <definedName name="XRefPaste395" hidden="1">#REF!</definedName>
    <definedName name="XRefPaste395Row" hidden="1">#REF!</definedName>
    <definedName name="XRefPaste396" hidden="1">#REF!</definedName>
    <definedName name="XRefPaste396Row" hidden="1">#REF!</definedName>
    <definedName name="XRefPaste397" hidden="1">#REF!</definedName>
    <definedName name="XRefPaste397Row" hidden="1">#REF!</definedName>
    <definedName name="XRefPaste398" hidden="1">#REF!</definedName>
    <definedName name="XRefPaste398Row" hidden="1">#REF!</definedName>
    <definedName name="XRefPaste399" hidden="1">#REF!</definedName>
    <definedName name="XRefPaste399Row" hidden="1">#REF!</definedName>
    <definedName name="XRefPaste39Row" hidden="1">#REF!</definedName>
    <definedName name="XRefPaste3Row" hidden="1">#REF!</definedName>
    <definedName name="XRefPaste4" hidden="1">#REF!</definedName>
    <definedName name="XRefPaste40" hidden="1">#REF!</definedName>
    <definedName name="XRefPaste400" hidden="1">#REF!</definedName>
    <definedName name="XRefPaste400Row" hidden="1">#REF!</definedName>
    <definedName name="XRefPaste401" hidden="1">#REF!</definedName>
    <definedName name="XRefPaste401Row" hidden="1">#REF!</definedName>
    <definedName name="XRefPaste402" hidden="1">#REF!</definedName>
    <definedName name="XRefPaste402Row" hidden="1">#REF!</definedName>
    <definedName name="XRefPaste403" hidden="1">#REF!</definedName>
    <definedName name="XRefPaste403Row" hidden="1">#REF!</definedName>
    <definedName name="XRefPaste404" hidden="1">#REF!</definedName>
    <definedName name="XRefPaste404Row" hidden="1">#REF!</definedName>
    <definedName name="XRefPaste405" hidden="1">#REF!</definedName>
    <definedName name="XRefPaste405Row" hidden="1">#REF!</definedName>
    <definedName name="XRefPaste406" hidden="1">#REF!</definedName>
    <definedName name="XRefPaste406Row" hidden="1">#REF!</definedName>
    <definedName name="XRefPaste407" hidden="1">#REF!</definedName>
    <definedName name="XRefPaste407Row" hidden="1">#REF!</definedName>
    <definedName name="XRefPaste408" hidden="1">#REF!</definedName>
    <definedName name="XRefPaste408Row" hidden="1">#REF!</definedName>
    <definedName name="XRefPaste409" hidden="1">#REF!</definedName>
    <definedName name="XRefPaste409Row" hidden="1">#REF!</definedName>
    <definedName name="XRefPaste40Row" hidden="1">#REF!</definedName>
    <definedName name="XRefPaste41" hidden="1">#REF!</definedName>
    <definedName name="XRefPaste410" hidden="1">#REF!</definedName>
    <definedName name="XRefPaste410Row" hidden="1">#REF!</definedName>
    <definedName name="XRefPaste411" hidden="1">#REF!</definedName>
    <definedName name="XRefPaste411Row" hidden="1">#REF!</definedName>
    <definedName name="XRefPaste413" hidden="1">#REF!</definedName>
    <definedName name="XRefPaste413Row" hidden="1">#REF!</definedName>
    <definedName name="XRefPaste414" hidden="1">#REF!</definedName>
    <definedName name="XRefPaste414Row" hidden="1">#REF!</definedName>
    <definedName name="XRefPaste417" hidden="1">#REF!</definedName>
    <definedName name="XRefPaste417Row" hidden="1">#REF!</definedName>
    <definedName name="XRefPaste418" hidden="1">#REF!</definedName>
    <definedName name="XRefPaste418Row" hidden="1">#REF!</definedName>
    <definedName name="XRefPaste419" hidden="1">#REF!</definedName>
    <definedName name="XRefPaste419Row" hidden="1">#REF!</definedName>
    <definedName name="XRefPaste41Row" hidden="1">#REF!</definedName>
    <definedName name="XRefPaste42" hidden="1">#REF!</definedName>
    <definedName name="XRefPaste420" hidden="1">#REF!</definedName>
    <definedName name="XRefPaste420Row" hidden="1">#REF!</definedName>
    <definedName name="XRefPaste422" hidden="1">#REF!</definedName>
    <definedName name="XRefPaste422Row" hidden="1">#REF!</definedName>
    <definedName name="XRefPaste423" hidden="1">#REF!</definedName>
    <definedName name="XRefPaste423Row" hidden="1">#REF!</definedName>
    <definedName name="XRefPaste424" hidden="1">#REF!</definedName>
    <definedName name="XRefPaste424Row" hidden="1">#REF!</definedName>
    <definedName name="XRefPaste425" hidden="1">#REF!</definedName>
    <definedName name="XRefPaste425Row" hidden="1">#REF!</definedName>
    <definedName name="XRefPaste426" hidden="1">#REF!</definedName>
    <definedName name="XRefPaste427" hidden="1">#REF!</definedName>
    <definedName name="XRefPaste428" hidden="1">#REF!</definedName>
    <definedName name="XRefPaste428Row" hidden="1">#REF!</definedName>
    <definedName name="XRefPaste429" hidden="1">#REF!</definedName>
    <definedName name="XRefPaste429Row" hidden="1">#REF!</definedName>
    <definedName name="XRefPaste42Row" hidden="1">#REF!</definedName>
    <definedName name="XRefPaste43" hidden="1">#REF!</definedName>
    <definedName name="XRefPaste430" hidden="1">#REF!</definedName>
    <definedName name="XRefPaste430Row" hidden="1">#REF!</definedName>
    <definedName name="XRefPaste431" hidden="1">#REF!</definedName>
    <definedName name="XRefPaste431Row" hidden="1">#REF!</definedName>
    <definedName name="XRefPaste432" hidden="1">#REF!</definedName>
    <definedName name="XRefPaste432Row" hidden="1">#REF!</definedName>
    <definedName name="XRefPaste434" hidden="1">#REF!</definedName>
    <definedName name="XRefPaste434Row" hidden="1">#REF!</definedName>
    <definedName name="XRefPaste435" hidden="1">#REF!</definedName>
    <definedName name="XRefPaste435Row" hidden="1">#REF!</definedName>
    <definedName name="XRefPaste436" hidden="1">#REF!</definedName>
    <definedName name="XRefPaste436Row" hidden="1">#REF!</definedName>
    <definedName name="XRefPaste439" hidden="1">#REF!</definedName>
    <definedName name="XRefPaste439Row" hidden="1">#REF!</definedName>
    <definedName name="XRefPaste43Row" hidden="1">#REF!</definedName>
    <definedName name="XRefPaste44" hidden="1">#REF!</definedName>
    <definedName name="XRefPaste440" hidden="1">#REF!</definedName>
    <definedName name="XRefPaste440Row" hidden="1">#REF!</definedName>
    <definedName name="XRefPaste441" hidden="1">#REF!</definedName>
    <definedName name="XRefPaste441Row" hidden="1">#REF!</definedName>
    <definedName name="XRefPaste442" hidden="1">#REF!</definedName>
    <definedName name="XRefPaste442Row" hidden="1">#REF!</definedName>
    <definedName name="XRefPaste443" hidden="1">#REF!</definedName>
    <definedName name="XRefPaste443Row" hidden="1">#REF!</definedName>
    <definedName name="XRefPaste444" hidden="1">#REF!</definedName>
    <definedName name="XRefPaste444Row" hidden="1">#REF!</definedName>
    <definedName name="XRefPaste445" hidden="1">#REF!</definedName>
    <definedName name="XRefPaste445Row" hidden="1">#REF!</definedName>
    <definedName name="XRefPaste446" hidden="1">#REF!</definedName>
    <definedName name="XRefPaste446Row" hidden="1">#REF!</definedName>
    <definedName name="XRefPaste447" hidden="1">#REF!</definedName>
    <definedName name="XRefPaste447Row" hidden="1">#REF!</definedName>
    <definedName name="XRefPaste448" hidden="1">#REF!</definedName>
    <definedName name="XRefPaste448Row" hidden="1">#REF!</definedName>
    <definedName name="XRefPaste449" hidden="1">#REF!</definedName>
    <definedName name="XRefPaste449Row" hidden="1">#REF!</definedName>
    <definedName name="XRefPaste44Row" hidden="1">#REF!</definedName>
    <definedName name="XRefPaste45" hidden="1">#REF!</definedName>
    <definedName name="XRefPaste450" hidden="1">#REF!</definedName>
    <definedName name="XRefPaste450Row" hidden="1">#REF!</definedName>
    <definedName name="XRefPaste451" hidden="1">#REF!</definedName>
    <definedName name="XRefPaste451Row" hidden="1">#REF!</definedName>
    <definedName name="XRefPaste452" hidden="1">#REF!</definedName>
    <definedName name="XRefPaste452Row" hidden="1">#REF!</definedName>
    <definedName name="XRefPaste453" hidden="1">#REF!</definedName>
    <definedName name="XRefPaste453Row" hidden="1">#REF!</definedName>
    <definedName name="XRefPaste454" hidden="1">#REF!</definedName>
    <definedName name="XRefPaste454Row" hidden="1">#REF!</definedName>
    <definedName name="XRefPaste455" hidden="1">#REF!</definedName>
    <definedName name="XRefPaste455Row" hidden="1">#REF!</definedName>
    <definedName name="XRefPaste456" hidden="1">#REF!</definedName>
    <definedName name="XRefPaste456Row" hidden="1">#REF!</definedName>
    <definedName name="XRefPaste457" hidden="1">#REF!</definedName>
    <definedName name="XRefPaste457Row" hidden="1">#REF!</definedName>
    <definedName name="XRefPaste458" hidden="1">#REF!</definedName>
    <definedName name="XRefPaste458Row" hidden="1">#REF!</definedName>
    <definedName name="XRefPaste459" hidden="1">#REF!</definedName>
    <definedName name="XRefPaste459Row" hidden="1">#REF!</definedName>
    <definedName name="XRefPaste45Row" hidden="1">#REF!</definedName>
    <definedName name="XRefPaste46" hidden="1">#REF!</definedName>
    <definedName name="XRefPaste460" hidden="1">#REF!</definedName>
    <definedName name="XRefPaste460Row" hidden="1">#REF!</definedName>
    <definedName name="XRefPaste461" hidden="1">#REF!</definedName>
    <definedName name="XRefPaste461Row" hidden="1">#REF!</definedName>
    <definedName name="XRefPaste462" hidden="1">#REF!</definedName>
    <definedName name="XRefPaste462Row" hidden="1">#REF!</definedName>
    <definedName name="XRefPaste463" hidden="1">#REF!</definedName>
    <definedName name="XRefPaste463Row" hidden="1">#REF!</definedName>
    <definedName name="XRefPaste464" hidden="1">#REF!</definedName>
    <definedName name="XRefPaste464Row" hidden="1">#REF!</definedName>
    <definedName name="XRefPaste465" hidden="1">#REF!</definedName>
    <definedName name="XRefPaste465Row" hidden="1">#REF!</definedName>
    <definedName name="XRefPaste466" hidden="1">#REF!</definedName>
    <definedName name="XRefPaste466Row" hidden="1">#REF!</definedName>
    <definedName name="XRefPaste467" hidden="1">#REF!</definedName>
    <definedName name="XRefPaste467Row" hidden="1">#REF!</definedName>
    <definedName name="XRefPaste468" hidden="1">#REF!</definedName>
    <definedName name="XRefPaste468Row" hidden="1">#REF!</definedName>
    <definedName name="XRefPaste469" hidden="1">#REF!</definedName>
    <definedName name="XRefPaste469Row" hidden="1">#REF!</definedName>
    <definedName name="XRefPaste46Row" hidden="1">#REF!</definedName>
    <definedName name="XRefPaste47" hidden="1">#REF!</definedName>
    <definedName name="XRefPaste470" hidden="1">#REF!</definedName>
    <definedName name="XRefPaste470Row" hidden="1">#REF!</definedName>
    <definedName name="XRefPaste471" hidden="1">#REF!</definedName>
    <definedName name="XRefPaste471Row" hidden="1">#REF!</definedName>
    <definedName name="XRefPaste472" hidden="1">#REF!</definedName>
    <definedName name="XRefPaste472Row" hidden="1">#REF!</definedName>
    <definedName name="XRefPaste473" hidden="1">#REF!</definedName>
    <definedName name="XRefPaste473Row" hidden="1">#REF!</definedName>
    <definedName name="XRefPaste474" hidden="1">#REF!</definedName>
    <definedName name="XRefPaste474Row" hidden="1">#REF!</definedName>
    <definedName name="XRefPaste475" hidden="1">#REF!</definedName>
    <definedName name="XRefPaste475Row" hidden="1">#REF!</definedName>
    <definedName name="XRefPaste476" hidden="1">#REF!</definedName>
    <definedName name="XRefPaste476Row" hidden="1">#REF!</definedName>
    <definedName name="XRefPaste477" hidden="1">#REF!</definedName>
    <definedName name="XRefPaste477Row" hidden="1">#REF!</definedName>
    <definedName name="XRefPaste478" hidden="1">#REF!</definedName>
    <definedName name="XRefPaste478Row" hidden="1">#REF!</definedName>
    <definedName name="XRefPaste479" hidden="1">#REF!</definedName>
    <definedName name="XRefPaste479Row" hidden="1">#REF!</definedName>
    <definedName name="XRefPaste47Row" hidden="1">#REF!</definedName>
    <definedName name="XRefPaste48" hidden="1">#REF!</definedName>
    <definedName name="XRefPaste480" hidden="1">#REF!</definedName>
    <definedName name="XRefPaste480Row" hidden="1">#REF!</definedName>
    <definedName name="XRefPaste481" hidden="1">#REF!</definedName>
    <definedName name="XRefPaste481Row" hidden="1">#REF!</definedName>
    <definedName name="XRefPaste482" hidden="1">#REF!</definedName>
    <definedName name="XRefPaste482Row" hidden="1">#REF!</definedName>
    <definedName name="XRefPaste483" hidden="1">#REF!</definedName>
    <definedName name="XRefPaste483Row" hidden="1">#REF!</definedName>
    <definedName name="XRefPaste484" hidden="1">#REF!</definedName>
    <definedName name="XRefPaste484Row" hidden="1">#REF!</definedName>
    <definedName name="XRefPaste485" hidden="1">#REF!</definedName>
    <definedName name="XRefPaste485Row" hidden="1">#REF!</definedName>
    <definedName name="XRefPaste486" hidden="1">#REF!</definedName>
    <definedName name="XRefPaste486Row" hidden="1">#REF!</definedName>
    <definedName name="XRefPaste487" hidden="1">#REF!</definedName>
    <definedName name="XRefPaste487Row" hidden="1">#REF!</definedName>
    <definedName name="XRefPaste488" hidden="1">#REF!</definedName>
    <definedName name="XRefPaste488Row" hidden="1">#REF!</definedName>
    <definedName name="XRefPaste489" hidden="1">#REF!</definedName>
    <definedName name="XRefPaste489Row" hidden="1">#REF!</definedName>
    <definedName name="XRefPaste48Row" hidden="1">#REF!</definedName>
    <definedName name="XRefPaste49" hidden="1">#REF!</definedName>
    <definedName name="XRefPaste490" hidden="1">#REF!</definedName>
    <definedName name="XRefPaste490Row" hidden="1">#REF!</definedName>
    <definedName name="XRefPaste491" hidden="1">#REF!</definedName>
    <definedName name="XRefPaste491Row" hidden="1">#REF!</definedName>
    <definedName name="XRefPaste492" hidden="1">#REF!</definedName>
    <definedName name="XRefPaste492Row" hidden="1">#REF!</definedName>
    <definedName name="XRefPaste493" hidden="1">#REF!</definedName>
    <definedName name="XRefPaste493Row" hidden="1">#REF!</definedName>
    <definedName name="XRefPaste494" hidden="1">#REF!</definedName>
    <definedName name="XRefPaste494Row" hidden="1">#REF!</definedName>
    <definedName name="XRefPaste495" hidden="1">#REF!</definedName>
    <definedName name="XRefPaste495Row" hidden="1">#REF!</definedName>
    <definedName name="XRefPaste496" hidden="1">#REF!</definedName>
    <definedName name="XRefPaste496Row" hidden="1">#REF!</definedName>
    <definedName name="XRefPaste497" hidden="1">#REF!</definedName>
    <definedName name="XRefPaste497Row" hidden="1">#REF!</definedName>
    <definedName name="XRefPaste498" hidden="1">#REF!</definedName>
    <definedName name="XRefPaste498Row" hidden="1">#REF!</definedName>
    <definedName name="XRefPaste499" hidden="1">#REF!</definedName>
    <definedName name="XRefPaste499Row" hidden="1">#REF!</definedName>
    <definedName name="XRefPaste49Row" hidden="1">#REF!</definedName>
    <definedName name="XRefPaste4Row" hidden="1">#REF!</definedName>
    <definedName name="XRefPaste5" hidden="1">#REF!</definedName>
    <definedName name="XRefPaste50" hidden="1">#REF!</definedName>
    <definedName name="XRefPaste501" hidden="1">#REF!</definedName>
    <definedName name="XRefPaste501Row" hidden="1">#REF!</definedName>
    <definedName name="XRefPaste502" hidden="1">#REF!</definedName>
    <definedName name="XRefPaste502Row" hidden="1">#REF!</definedName>
    <definedName name="XRefPaste504" hidden="1">#REF!</definedName>
    <definedName name="XRefPaste504Row" hidden="1">#REF!</definedName>
    <definedName name="XRefPaste506" hidden="1">#REF!</definedName>
    <definedName name="XRefPaste506Row" hidden="1">#REF!</definedName>
    <definedName name="XRefPaste507" hidden="1">#REF!</definedName>
    <definedName name="XRefPaste507Row" hidden="1">#REF!</definedName>
    <definedName name="XRefPaste508" hidden="1">#REF!</definedName>
    <definedName name="XRefPaste508Row" hidden="1">#REF!</definedName>
    <definedName name="XRefPaste509" hidden="1">#REF!</definedName>
    <definedName name="XRefPaste509Row" hidden="1">#REF!</definedName>
    <definedName name="XRefPaste50Row" hidden="1">#REF!</definedName>
    <definedName name="XRefPaste51" hidden="1">#REF!</definedName>
    <definedName name="XRefPaste510" hidden="1">#REF!</definedName>
    <definedName name="XRefPaste510Row" hidden="1">#REF!</definedName>
    <definedName name="XRefPaste511" hidden="1">#REF!</definedName>
    <definedName name="XRefPaste511Row" hidden="1">#REF!</definedName>
    <definedName name="XRefPaste512" hidden="1">#REF!</definedName>
    <definedName name="XRefPaste512Row" hidden="1">#REF!</definedName>
    <definedName name="XRefPaste513" hidden="1">#REF!</definedName>
    <definedName name="XRefPaste513Row" hidden="1">#REF!</definedName>
    <definedName name="XRefPaste514" hidden="1">#REF!</definedName>
    <definedName name="XRefPaste514Row" hidden="1">#REF!</definedName>
    <definedName name="XRefPaste515" hidden="1">#REF!</definedName>
    <definedName name="XRefPaste515Row" hidden="1">#REF!</definedName>
    <definedName name="XRefPaste517" hidden="1">#REF!</definedName>
    <definedName name="XRefPaste517Row" hidden="1">#REF!</definedName>
    <definedName name="XRefPaste518" hidden="1">#REF!</definedName>
    <definedName name="XRefPaste518Row" hidden="1">#REF!</definedName>
    <definedName name="XRefPaste519" hidden="1">#REF!</definedName>
    <definedName name="XRefPaste519Row" hidden="1">#REF!</definedName>
    <definedName name="XRefPaste51Row" hidden="1">#REF!</definedName>
    <definedName name="XRefPaste52" hidden="1">#REF!</definedName>
    <definedName name="XRefPaste520" hidden="1">#REF!</definedName>
    <definedName name="XRefPaste520Row" hidden="1">#REF!</definedName>
    <definedName name="XRefPaste521" hidden="1">#REF!</definedName>
    <definedName name="XRefPaste521Row" hidden="1">#REF!</definedName>
    <definedName name="XRefPaste522" hidden="1">#REF!</definedName>
    <definedName name="XRefPaste522Row" hidden="1">#REF!</definedName>
    <definedName name="XRefPaste523" hidden="1">#REF!</definedName>
    <definedName name="XRefPaste523Row" hidden="1">#REF!</definedName>
    <definedName name="XRefPaste524" hidden="1">#REF!</definedName>
    <definedName name="XRefPaste524Row" hidden="1">#REF!</definedName>
    <definedName name="XRefPaste525" hidden="1">#REF!</definedName>
    <definedName name="XRefPaste525Row" hidden="1">#REF!</definedName>
    <definedName name="XRefPaste526" hidden="1">#REF!</definedName>
    <definedName name="XRefPaste526Row" hidden="1">#REF!</definedName>
    <definedName name="XRefPaste528" hidden="1">#REF!</definedName>
    <definedName name="XRefPaste528Row" hidden="1">#REF!</definedName>
    <definedName name="XRefPaste529" hidden="1">#REF!</definedName>
    <definedName name="XRefPaste529Row" hidden="1">#REF!</definedName>
    <definedName name="XRefPaste52Row" hidden="1">#REF!</definedName>
    <definedName name="XRefPaste53" hidden="1">#REF!</definedName>
    <definedName name="XRefPaste530" hidden="1">#REF!</definedName>
    <definedName name="XRefPaste530Row" hidden="1">#REF!</definedName>
    <definedName name="XRefPaste531" hidden="1">#REF!</definedName>
    <definedName name="XRefPaste531Row" hidden="1">#REF!</definedName>
    <definedName name="XRefPaste532" hidden="1">#REF!</definedName>
    <definedName name="XRefPaste532Row" hidden="1">#REF!</definedName>
    <definedName name="XRefPaste533" hidden="1">#REF!</definedName>
    <definedName name="XRefPaste533Row" hidden="1">#REF!</definedName>
    <definedName name="XRefPaste534" hidden="1">#REF!</definedName>
    <definedName name="XRefPaste534Row" hidden="1">#REF!</definedName>
    <definedName name="XRefPaste535" hidden="1">#REF!</definedName>
    <definedName name="XRefPaste535Row" hidden="1">#REF!</definedName>
    <definedName name="XRefPaste536" hidden="1">#REF!</definedName>
    <definedName name="XRefPaste536Row" hidden="1">#REF!</definedName>
    <definedName name="XRefPaste537" hidden="1">#REF!</definedName>
    <definedName name="XRefPaste537Row" hidden="1">#REF!</definedName>
    <definedName name="XRefPaste538" hidden="1">#REF!</definedName>
    <definedName name="XRefPaste538Row" hidden="1">#REF!</definedName>
    <definedName name="XRefPaste539" hidden="1">#REF!</definedName>
    <definedName name="XRefPaste539Row" hidden="1">#REF!</definedName>
    <definedName name="XRefPaste53Row" hidden="1">#REF!</definedName>
    <definedName name="XRefPaste54" hidden="1">#REF!</definedName>
    <definedName name="XRefPaste540" hidden="1">#REF!</definedName>
    <definedName name="XRefPaste540Row" hidden="1">#REF!</definedName>
    <definedName name="XRefPaste542" hidden="1">#REF!</definedName>
    <definedName name="XRefPaste542Row" hidden="1">#REF!</definedName>
    <definedName name="XRefPaste544" hidden="1">#REF!</definedName>
    <definedName name="XRefPaste544Row" hidden="1">#REF!</definedName>
    <definedName name="XRefPaste545" hidden="1">#REF!</definedName>
    <definedName name="XRefPaste545Row" hidden="1">#REF!</definedName>
    <definedName name="XRefPaste546" hidden="1">#REF!</definedName>
    <definedName name="XRefPaste546Row" hidden="1">#REF!</definedName>
    <definedName name="XRefPaste548" hidden="1">#REF!</definedName>
    <definedName name="XRefPaste548Row" hidden="1">#REF!</definedName>
    <definedName name="XRefPaste549" hidden="1">#REF!</definedName>
    <definedName name="XRefPaste549Row" hidden="1">#REF!</definedName>
    <definedName name="XRefPaste54Row" hidden="1">#REF!</definedName>
    <definedName name="XRefPaste55" hidden="1">#REF!</definedName>
    <definedName name="XRefPaste550" hidden="1">#REF!</definedName>
    <definedName name="XRefPaste550Row" hidden="1">#REF!</definedName>
    <definedName name="XRefPaste551" hidden="1">#REF!</definedName>
    <definedName name="XRefPaste551Row" hidden="1">#REF!</definedName>
    <definedName name="XRefPaste552" hidden="1">#REF!</definedName>
    <definedName name="XRefPaste552Row" hidden="1">#REF!</definedName>
    <definedName name="XRefPaste553" hidden="1">#REF!</definedName>
    <definedName name="XRefPaste553Row" hidden="1">#REF!</definedName>
    <definedName name="XRefPaste554" hidden="1">#REF!</definedName>
    <definedName name="XRefPaste554Row" hidden="1">#REF!</definedName>
    <definedName name="XRefPaste555" hidden="1">#REF!</definedName>
    <definedName name="XRefPaste555Row" hidden="1">#REF!</definedName>
    <definedName name="XRefPaste556" hidden="1">#REF!</definedName>
    <definedName name="XRefPaste556Row" hidden="1">#REF!</definedName>
    <definedName name="XRefPaste557" hidden="1">#REF!</definedName>
    <definedName name="XRefPaste557Row" hidden="1">#REF!</definedName>
    <definedName name="XRefPaste558" hidden="1">#REF!</definedName>
    <definedName name="XRefPaste558Row" hidden="1">#REF!</definedName>
    <definedName name="XRefPaste559" hidden="1">#REF!</definedName>
    <definedName name="XRefPaste559Row" hidden="1">#REF!</definedName>
    <definedName name="XRefPaste55Row" hidden="1">#REF!</definedName>
    <definedName name="XRefPaste56" hidden="1">#REF!</definedName>
    <definedName name="XRefPaste560" hidden="1">#REF!</definedName>
    <definedName name="XRefPaste560Row" hidden="1">#REF!</definedName>
    <definedName name="XRefPaste561" hidden="1">#REF!</definedName>
    <definedName name="XRefPaste561Row" hidden="1">#REF!</definedName>
    <definedName name="XRefPaste562" hidden="1">#REF!</definedName>
    <definedName name="XRefPaste562Row" hidden="1">#REF!</definedName>
    <definedName name="XRefPaste563" hidden="1">#REF!</definedName>
    <definedName name="XRefPaste563Row" hidden="1">#REF!</definedName>
    <definedName name="XRefPaste564" hidden="1">#REF!</definedName>
    <definedName name="XRefPaste564Row" hidden="1">#REF!</definedName>
    <definedName name="XRefPaste565" hidden="1">#REF!</definedName>
    <definedName name="XRefPaste565Row" hidden="1">#REF!</definedName>
    <definedName name="XRefPaste566" hidden="1">#REF!</definedName>
    <definedName name="XRefPaste566Row" hidden="1">#REF!</definedName>
    <definedName name="XRefPaste567" hidden="1">#REF!</definedName>
    <definedName name="XRefPaste567Row" hidden="1">#REF!</definedName>
    <definedName name="XRefPaste568" hidden="1">#REF!</definedName>
    <definedName name="XRefPaste568Row" hidden="1">#REF!</definedName>
    <definedName name="XRefPaste569" hidden="1">#REF!</definedName>
    <definedName name="XRefPaste569Row" hidden="1">#REF!</definedName>
    <definedName name="XRefPaste56Row" hidden="1">#REF!</definedName>
    <definedName name="XRefPaste57" hidden="1">#REF!</definedName>
    <definedName name="XRefPaste570" hidden="1">#REF!</definedName>
    <definedName name="XRefPaste570Row" hidden="1">#REF!</definedName>
    <definedName name="XRefPaste571" hidden="1">#REF!</definedName>
    <definedName name="XRefPaste571Row" hidden="1">#REF!</definedName>
    <definedName name="XRefPaste572" hidden="1">#REF!</definedName>
    <definedName name="XRefPaste572Row" hidden="1">#REF!</definedName>
    <definedName name="XRefPaste573" hidden="1">#REF!</definedName>
    <definedName name="XRefPaste573Row" hidden="1">#REF!</definedName>
    <definedName name="XRefPaste574" hidden="1">#REF!</definedName>
    <definedName name="XRefPaste574Row" hidden="1">#REF!</definedName>
    <definedName name="XRefPaste575" hidden="1">#REF!</definedName>
    <definedName name="XRefPaste575Row" hidden="1">#REF!</definedName>
    <definedName name="XRefPaste576" hidden="1">#REF!</definedName>
    <definedName name="XRefPaste576Row" hidden="1">#REF!</definedName>
    <definedName name="XRefPaste577" hidden="1">#REF!</definedName>
    <definedName name="XRefPaste577Row" hidden="1">#REF!</definedName>
    <definedName name="XRefPaste578" hidden="1">#REF!</definedName>
    <definedName name="XRefPaste578Row" hidden="1">#REF!</definedName>
    <definedName name="XRefPaste579" hidden="1">#REF!</definedName>
    <definedName name="XRefPaste579Row" hidden="1">#REF!</definedName>
    <definedName name="XRefPaste57Row" hidden="1">#REF!</definedName>
    <definedName name="XRefPaste58" hidden="1">#REF!</definedName>
    <definedName name="XRefPaste580" hidden="1">#REF!</definedName>
    <definedName name="XRefPaste580Row" hidden="1">#REF!</definedName>
    <definedName name="XRefPaste581" hidden="1">#REF!</definedName>
    <definedName name="XRefPaste581Row" hidden="1">#REF!</definedName>
    <definedName name="XRefPaste582" hidden="1">#REF!</definedName>
    <definedName name="XRefPaste582Row" hidden="1">#REF!</definedName>
    <definedName name="XRefPaste583" hidden="1">#REF!</definedName>
    <definedName name="XRefPaste583Row" hidden="1">#REF!</definedName>
    <definedName name="XRefPaste584" hidden="1">#REF!</definedName>
    <definedName name="XRefPaste584Row" hidden="1">#REF!</definedName>
    <definedName name="XRefPaste585" hidden="1">#REF!</definedName>
    <definedName name="XRefPaste585Row" hidden="1">#REF!</definedName>
    <definedName name="XRefPaste586" hidden="1">#REF!</definedName>
    <definedName name="XRefPaste586Row" hidden="1">#REF!</definedName>
    <definedName name="XRefPaste587" hidden="1">#REF!</definedName>
    <definedName name="XRefPaste587Row" hidden="1">#REF!</definedName>
    <definedName name="XRefPaste588" hidden="1">#REF!</definedName>
    <definedName name="XRefPaste588Row" hidden="1">#REF!</definedName>
    <definedName name="XRefPaste589" hidden="1">#REF!</definedName>
    <definedName name="XRefPaste589Row" hidden="1">#REF!</definedName>
    <definedName name="XRefPaste58Row" hidden="1">#REF!</definedName>
    <definedName name="XRefPaste59" hidden="1">#REF!</definedName>
    <definedName name="XRefPaste590" hidden="1">#REF!</definedName>
    <definedName name="XRefPaste590Row" hidden="1">#REF!</definedName>
    <definedName name="XRefPaste591" hidden="1">#REF!</definedName>
    <definedName name="XRefPaste591Row" hidden="1">#REF!</definedName>
    <definedName name="XRefPaste592" hidden="1">#REF!</definedName>
    <definedName name="XRefPaste592Row" hidden="1">#REF!</definedName>
    <definedName name="XRefPaste593" hidden="1">#REF!</definedName>
    <definedName name="XRefPaste593Row" hidden="1">#REF!</definedName>
    <definedName name="XRefPaste594" hidden="1">#REF!</definedName>
    <definedName name="XRefPaste594Row" hidden="1">#REF!</definedName>
    <definedName name="XRefPaste595" hidden="1">#REF!</definedName>
    <definedName name="XRefPaste595Row" hidden="1">#REF!</definedName>
    <definedName name="XRefPaste596" hidden="1">#REF!</definedName>
    <definedName name="XRefPaste596Row" hidden="1">#REF!</definedName>
    <definedName name="XRefPaste597" hidden="1">#REF!</definedName>
    <definedName name="XRefPaste597Row" hidden="1">#REF!</definedName>
    <definedName name="XRefPaste598" hidden="1">#REF!</definedName>
    <definedName name="XRefPaste598Row" hidden="1">#REF!</definedName>
    <definedName name="XRefPaste599" hidden="1">#REF!</definedName>
    <definedName name="XRefPaste599Row" hidden="1">#REF!</definedName>
    <definedName name="XRefPaste59Row" hidden="1">#REF!</definedName>
    <definedName name="XRefPaste5Row" hidden="1">#REF!</definedName>
    <definedName name="XRefPaste6" hidden="1">#REF!</definedName>
    <definedName name="XRefPaste60" hidden="1">#REF!</definedName>
    <definedName name="XRefPaste600" hidden="1">#REF!</definedName>
    <definedName name="XRefPaste600Row" hidden="1">#REF!</definedName>
    <definedName name="XRefPaste601" hidden="1">#REF!</definedName>
    <definedName name="XRefPaste601Row" hidden="1">#REF!</definedName>
    <definedName name="XRefPaste604" hidden="1">#REF!</definedName>
    <definedName name="XRefPaste604Row" hidden="1">#REF!</definedName>
    <definedName name="XRefPaste605" hidden="1">#REF!</definedName>
    <definedName name="XRefPaste605Row" hidden="1">#REF!</definedName>
    <definedName name="XRefPaste606" hidden="1">#REF!</definedName>
    <definedName name="XRefPaste606Row" hidden="1">#REF!</definedName>
    <definedName name="XRefPaste607" hidden="1">#REF!</definedName>
    <definedName name="XRefPaste607Row" hidden="1">#REF!</definedName>
    <definedName name="XRefPaste608" hidden="1">#REF!</definedName>
    <definedName name="XRefPaste608Row" hidden="1">#REF!</definedName>
    <definedName name="XRefPaste60Row" hidden="1">#REF!</definedName>
    <definedName name="XRefPaste61" hidden="1">#REF!</definedName>
    <definedName name="XRefPaste610" hidden="1">#REF!</definedName>
    <definedName name="XRefPaste610Row" hidden="1">#REF!</definedName>
    <definedName name="XRefPaste611" hidden="1">#REF!</definedName>
    <definedName name="XRefPaste611Row" hidden="1">#REF!</definedName>
    <definedName name="XRefPaste612" hidden="1">#REF!</definedName>
    <definedName name="XRefPaste612Row" hidden="1">#REF!</definedName>
    <definedName name="XRefPaste613" hidden="1">#REF!</definedName>
    <definedName name="XRefPaste613Row" hidden="1">#REF!</definedName>
    <definedName name="XRefPaste614" hidden="1">#REF!</definedName>
    <definedName name="XRefPaste614Row" hidden="1">#REF!</definedName>
    <definedName name="XRefPaste615" hidden="1">#REF!</definedName>
    <definedName name="XRefPaste615Row" hidden="1">#REF!</definedName>
    <definedName name="XRefPaste616" hidden="1">#REF!</definedName>
    <definedName name="XRefPaste616Row" hidden="1">#REF!</definedName>
    <definedName name="XRefPaste617" hidden="1">#REF!</definedName>
    <definedName name="XRefPaste617Row" hidden="1">#REF!</definedName>
    <definedName name="XRefPaste618" hidden="1">#REF!</definedName>
    <definedName name="XRefPaste618Row" hidden="1">#REF!</definedName>
    <definedName name="XRefPaste619" hidden="1">#REF!</definedName>
    <definedName name="XRefPaste619Row" hidden="1">#REF!</definedName>
    <definedName name="XRefPaste61Row" hidden="1">#REF!</definedName>
    <definedName name="XRefPaste62" hidden="1">#REF!</definedName>
    <definedName name="XRefPaste620" hidden="1">#REF!</definedName>
    <definedName name="XRefPaste620Row" hidden="1">#REF!</definedName>
    <definedName name="XRefPaste621" hidden="1">#REF!</definedName>
    <definedName name="XRefPaste621Row" hidden="1">#REF!</definedName>
    <definedName name="XRefPaste622" hidden="1">#REF!</definedName>
    <definedName name="XRefPaste622Row" hidden="1">#REF!</definedName>
    <definedName name="XRefPaste623" hidden="1">#REF!</definedName>
    <definedName name="XRefPaste623Row" hidden="1">#REF!</definedName>
    <definedName name="XRefPaste624" hidden="1">#REF!</definedName>
    <definedName name="XRefPaste624Row" hidden="1">#REF!</definedName>
    <definedName name="XRefPaste625" hidden="1">#REF!</definedName>
    <definedName name="XRefPaste625Row" hidden="1">#REF!</definedName>
    <definedName name="XRefPaste626" hidden="1">#REF!</definedName>
    <definedName name="XRefPaste626Row" hidden="1">#REF!</definedName>
    <definedName name="XRefPaste627" hidden="1">#REF!</definedName>
    <definedName name="XRefPaste627Row" hidden="1">#REF!</definedName>
    <definedName name="XRefPaste628" hidden="1">#REF!</definedName>
    <definedName name="XRefPaste628Row" hidden="1">#REF!</definedName>
    <definedName name="XRefPaste629" hidden="1">#REF!</definedName>
    <definedName name="XRefPaste629Row" hidden="1">#REF!</definedName>
    <definedName name="XRefPaste62Row" hidden="1">#REF!</definedName>
    <definedName name="XRefPaste63" hidden="1">#REF!</definedName>
    <definedName name="XRefPaste630" hidden="1">#REF!</definedName>
    <definedName name="XRefPaste630Row" hidden="1">#REF!</definedName>
    <definedName name="XRefPaste631" hidden="1">#REF!</definedName>
    <definedName name="XRefPaste631Row" hidden="1">#REF!</definedName>
    <definedName name="XRefPaste632" hidden="1">#REF!</definedName>
    <definedName name="XRefPaste632Row" hidden="1">#REF!</definedName>
    <definedName name="XRefPaste633" hidden="1">#REF!</definedName>
    <definedName name="XRefPaste633Row" hidden="1">#REF!</definedName>
    <definedName name="XRefPaste634" hidden="1">#REF!</definedName>
    <definedName name="XRefPaste634Row" hidden="1">#REF!</definedName>
    <definedName name="XRefPaste635" hidden="1">#REF!</definedName>
    <definedName name="XRefPaste635Row" hidden="1">#REF!</definedName>
    <definedName name="XRefPaste636" hidden="1">#REF!</definedName>
    <definedName name="XRefPaste636Row" hidden="1">#REF!</definedName>
    <definedName name="XRefPaste637" hidden="1">#REF!</definedName>
    <definedName name="XRefPaste637Row" hidden="1">#REF!</definedName>
    <definedName name="XRefPaste638" hidden="1">#REF!</definedName>
    <definedName name="XRefPaste638Row" hidden="1">#REF!</definedName>
    <definedName name="XRefPaste639" hidden="1">#REF!</definedName>
    <definedName name="XRefPaste639Row" hidden="1">#REF!</definedName>
    <definedName name="XRefPaste63Row" hidden="1">#REF!</definedName>
    <definedName name="XRefPaste64" hidden="1">#REF!</definedName>
    <definedName name="XRefPaste640" hidden="1">#REF!</definedName>
    <definedName name="XRefPaste640Row" hidden="1">#REF!</definedName>
    <definedName name="XRefPaste641" hidden="1">#REF!</definedName>
    <definedName name="XRefPaste641Row" hidden="1">#REF!</definedName>
    <definedName name="XRefPaste642" hidden="1">#REF!</definedName>
    <definedName name="XRefPaste642Row" hidden="1">#REF!</definedName>
    <definedName name="XRefPaste643" hidden="1">#REF!</definedName>
    <definedName name="XRefPaste643Row" hidden="1">#REF!</definedName>
    <definedName name="XRefPaste644" hidden="1">#REF!</definedName>
    <definedName name="XRefPaste644Row" hidden="1">#REF!</definedName>
    <definedName name="XRefPaste645" hidden="1">#REF!</definedName>
    <definedName name="XRefPaste645Row" hidden="1">#REF!</definedName>
    <definedName name="XRefPaste646" hidden="1">#REF!</definedName>
    <definedName name="XRefPaste646Row" hidden="1">#REF!</definedName>
    <definedName name="XRefPaste647" hidden="1">#REF!</definedName>
    <definedName name="XRefPaste647Row" hidden="1">#REF!</definedName>
    <definedName name="XRefPaste648" hidden="1">#REF!</definedName>
    <definedName name="XRefPaste648Row" hidden="1">#REF!</definedName>
    <definedName name="XRefPaste649" hidden="1">#REF!</definedName>
    <definedName name="XRefPaste649Row" hidden="1">#REF!</definedName>
    <definedName name="XRefPaste64Row" hidden="1">#REF!</definedName>
    <definedName name="XRefPaste65" hidden="1">#REF!</definedName>
    <definedName name="XRefPaste650" hidden="1">#REF!</definedName>
    <definedName name="XRefPaste650Row" hidden="1">#REF!</definedName>
    <definedName name="XRefPaste651" hidden="1">#REF!</definedName>
    <definedName name="XRefPaste651Row" hidden="1">#REF!</definedName>
    <definedName name="XRefPaste652" hidden="1">#REF!</definedName>
    <definedName name="XRefPaste652Row" hidden="1">#REF!</definedName>
    <definedName name="XRefPaste653" hidden="1">#REF!</definedName>
    <definedName name="XRefPaste653Row" hidden="1">#REF!</definedName>
    <definedName name="XRefPaste654" hidden="1">#REF!</definedName>
    <definedName name="XRefPaste654Row" hidden="1">#REF!</definedName>
    <definedName name="XRefPaste655" hidden="1">#REF!</definedName>
    <definedName name="XRefPaste655Row" hidden="1">#REF!</definedName>
    <definedName name="XRefPaste656" hidden="1">#REF!</definedName>
    <definedName name="XRefPaste656Row" hidden="1">#REF!</definedName>
    <definedName name="XRefPaste657" hidden="1">#REF!</definedName>
    <definedName name="XRefPaste657Row" hidden="1">#REF!</definedName>
    <definedName name="XRefPaste658" hidden="1">#REF!</definedName>
    <definedName name="XRefPaste658Row" hidden="1">#REF!</definedName>
    <definedName name="XRefPaste659" hidden="1">#REF!</definedName>
    <definedName name="XRefPaste659Row" hidden="1">#REF!</definedName>
    <definedName name="XRefPaste65Row" hidden="1">#REF!</definedName>
    <definedName name="XRefPaste66" hidden="1">#REF!</definedName>
    <definedName name="XRefPaste660" hidden="1">#REF!</definedName>
    <definedName name="XRefPaste660Row" hidden="1">#REF!</definedName>
    <definedName name="XRefPaste661" hidden="1">#REF!</definedName>
    <definedName name="XRefPaste661Row" hidden="1">#REF!</definedName>
    <definedName name="XRefPaste662" hidden="1">#REF!</definedName>
    <definedName name="XRefPaste662Row" hidden="1">#REF!</definedName>
    <definedName name="XRefPaste663" hidden="1">#REF!</definedName>
    <definedName name="XRefPaste663Row" hidden="1">#REF!</definedName>
    <definedName name="XRefPaste664" hidden="1">#REF!</definedName>
    <definedName name="XRefPaste664Row" hidden="1">#REF!</definedName>
    <definedName name="XRefPaste665" hidden="1">#REF!</definedName>
    <definedName name="XRefPaste665Row" hidden="1">#REF!</definedName>
    <definedName name="XRefPaste666" hidden="1">#REF!</definedName>
    <definedName name="XRefPaste666Row" hidden="1">#REF!</definedName>
    <definedName name="XRefPaste667" hidden="1">#REF!</definedName>
    <definedName name="XRefPaste667Row" hidden="1">#REF!</definedName>
    <definedName name="XRefPaste668" hidden="1">#REF!</definedName>
    <definedName name="XRefPaste668Row" hidden="1">#REF!</definedName>
    <definedName name="XRefPaste669" hidden="1">#REF!</definedName>
    <definedName name="XRefPaste669Row" hidden="1">#REF!</definedName>
    <definedName name="XRefPaste66Row" hidden="1">#REF!</definedName>
    <definedName name="XRefPaste67" hidden="1">#REF!</definedName>
    <definedName name="XRefPaste670" hidden="1">#REF!</definedName>
    <definedName name="XRefPaste670Row" hidden="1">#REF!</definedName>
    <definedName name="XRefPaste671" hidden="1">#REF!</definedName>
    <definedName name="XRefPaste671Row" hidden="1">#REF!</definedName>
    <definedName name="XRefPaste672" hidden="1">#REF!</definedName>
    <definedName name="XRefPaste672Row" hidden="1">#REF!</definedName>
    <definedName name="XRefPaste673" hidden="1">#REF!</definedName>
    <definedName name="XRefPaste673Row" hidden="1">#REF!</definedName>
    <definedName name="XRefPaste674" hidden="1">#REF!</definedName>
    <definedName name="XRefPaste674Row" hidden="1">#REF!</definedName>
    <definedName name="XRefPaste675" hidden="1">#REF!</definedName>
    <definedName name="XRefPaste675Row" hidden="1">#REF!</definedName>
    <definedName name="XRefPaste676" hidden="1">#REF!</definedName>
    <definedName name="XRefPaste676Row" hidden="1">#REF!</definedName>
    <definedName name="XRefPaste677" hidden="1">#REF!</definedName>
    <definedName name="XRefPaste677Row" hidden="1">#REF!</definedName>
    <definedName name="XRefPaste678" hidden="1">#REF!</definedName>
    <definedName name="XRefPaste678Row" hidden="1">#REF!</definedName>
    <definedName name="XRefPaste679" hidden="1">#REF!</definedName>
    <definedName name="XRefPaste679Row" hidden="1">#REF!</definedName>
    <definedName name="XRefPaste67Row" hidden="1">#REF!</definedName>
    <definedName name="XRefPaste68" hidden="1">#REF!</definedName>
    <definedName name="XRefPaste680" hidden="1">#REF!</definedName>
    <definedName name="XRefPaste680Row" hidden="1">#REF!</definedName>
    <definedName name="XRefPaste681" hidden="1">#REF!</definedName>
    <definedName name="XRefPaste681Row" hidden="1">#REF!</definedName>
    <definedName name="XRefPaste682" hidden="1">#REF!</definedName>
    <definedName name="XRefPaste682Row" hidden="1">#REF!</definedName>
    <definedName name="XRefPaste683" hidden="1">#REF!</definedName>
    <definedName name="XRefPaste683Row" hidden="1">#REF!</definedName>
    <definedName name="XRefPaste684" hidden="1">#REF!</definedName>
    <definedName name="XRefPaste684Row" hidden="1">#REF!</definedName>
    <definedName name="XRefPaste685" hidden="1">#REF!</definedName>
    <definedName name="XRefPaste685Row" hidden="1">#REF!</definedName>
    <definedName name="XRefPaste686" hidden="1">#REF!</definedName>
    <definedName name="XRefPaste686Row" hidden="1">#REF!</definedName>
    <definedName name="XRefPaste687" hidden="1">#REF!</definedName>
    <definedName name="XRefPaste687Row" hidden="1">#REF!</definedName>
    <definedName name="XRefPaste688" hidden="1">#REF!</definedName>
    <definedName name="XRefPaste688Row" hidden="1">#REF!</definedName>
    <definedName name="XRefPaste689" hidden="1">#REF!</definedName>
    <definedName name="XRefPaste689Row" hidden="1">#REF!</definedName>
    <definedName name="XRefPaste68Row" hidden="1">#REF!</definedName>
    <definedName name="XRefPaste69" hidden="1">#REF!</definedName>
    <definedName name="XRefPaste690" hidden="1">#REF!</definedName>
    <definedName name="XRefPaste690Row" hidden="1">#REF!</definedName>
    <definedName name="XRefPaste691" hidden="1">#REF!</definedName>
    <definedName name="XRefPaste691Row" hidden="1">#REF!</definedName>
    <definedName name="XRefPaste692" hidden="1">#REF!</definedName>
    <definedName name="XRefPaste692Row" hidden="1">#REF!</definedName>
    <definedName name="XRefPaste693" hidden="1">#REF!</definedName>
    <definedName name="XRefPaste693Row" hidden="1">#REF!</definedName>
    <definedName name="XRefPaste694" hidden="1">#REF!</definedName>
    <definedName name="XRefPaste694Row" hidden="1">#REF!</definedName>
    <definedName name="XRefPaste695" hidden="1">#REF!</definedName>
    <definedName name="XRefPaste695Row" hidden="1">#REF!</definedName>
    <definedName name="XRefPaste696" hidden="1">#REF!</definedName>
    <definedName name="XRefPaste696Row" hidden="1">#REF!</definedName>
    <definedName name="XRefPaste699" hidden="1">#REF!</definedName>
    <definedName name="XRefPaste699Row" hidden="1">#REF!</definedName>
    <definedName name="XRefPaste69Row" hidden="1">#REF!</definedName>
    <definedName name="XRefPaste6Row" hidden="1">#REF!</definedName>
    <definedName name="XRefPaste7" hidden="1">#REF!</definedName>
    <definedName name="XRefPaste70" hidden="1">#REF!</definedName>
    <definedName name="XRefPaste700" hidden="1">#REF!</definedName>
    <definedName name="XRefPaste700Row" hidden="1">#REF!</definedName>
    <definedName name="XRefPaste701" hidden="1">#REF!</definedName>
    <definedName name="XRefPaste701Row" hidden="1">#REF!</definedName>
    <definedName name="XRefPaste702" hidden="1">#REF!</definedName>
    <definedName name="XRefPaste702Row" hidden="1">#REF!</definedName>
    <definedName name="XRefPaste703" hidden="1">#REF!</definedName>
    <definedName name="XRefPaste703Row" hidden="1">#REF!</definedName>
    <definedName name="XRefPaste704" hidden="1">#REF!</definedName>
    <definedName name="XRefPaste704Row" hidden="1">#REF!</definedName>
    <definedName name="XRefPaste705" hidden="1">#REF!</definedName>
    <definedName name="XRefPaste705Row" hidden="1">#REF!</definedName>
    <definedName name="XRefPaste706" hidden="1">#REF!</definedName>
    <definedName name="XRefPaste706Row" hidden="1">#REF!</definedName>
    <definedName name="XRefPaste707" hidden="1">#REF!</definedName>
    <definedName name="XRefPaste707Row" hidden="1">#REF!</definedName>
    <definedName name="XRefPaste708" hidden="1">#REF!</definedName>
    <definedName name="XRefPaste708Row" hidden="1">#REF!</definedName>
    <definedName name="XRefPaste709" hidden="1">#REF!</definedName>
    <definedName name="XRefPaste709Row" hidden="1">#REF!</definedName>
    <definedName name="XRefPaste70Row" hidden="1">#REF!</definedName>
    <definedName name="XRefPaste71" hidden="1">#REF!</definedName>
    <definedName name="XRefPaste710" hidden="1">#REF!</definedName>
    <definedName name="XRefPaste710Row" hidden="1">#REF!</definedName>
    <definedName name="XRefPaste711" hidden="1">#REF!</definedName>
    <definedName name="XRefPaste711Row" hidden="1">#REF!</definedName>
    <definedName name="XRefPaste712" hidden="1">#REF!</definedName>
    <definedName name="XRefPaste712Row" hidden="1">#REF!</definedName>
    <definedName name="XRefPaste713" hidden="1">#REF!</definedName>
    <definedName name="XRefPaste713Row" hidden="1">#REF!</definedName>
    <definedName name="XRefPaste714" hidden="1">#REF!</definedName>
    <definedName name="XRefPaste714Row" hidden="1">#REF!</definedName>
    <definedName name="XRefPaste715" hidden="1">#REF!</definedName>
    <definedName name="XRefPaste715Row" hidden="1">#REF!</definedName>
    <definedName name="XRefPaste716" hidden="1">#REF!</definedName>
    <definedName name="XRefPaste716Row" hidden="1">#REF!</definedName>
    <definedName name="XRefPaste717" hidden="1">#REF!</definedName>
    <definedName name="XRefPaste717Row" hidden="1">#REF!</definedName>
    <definedName name="XRefPaste718" hidden="1">#REF!</definedName>
    <definedName name="XRefPaste718Row" hidden="1">#REF!</definedName>
    <definedName name="XRefPaste719" hidden="1">#REF!</definedName>
    <definedName name="XRefPaste719Row" hidden="1">#REF!</definedName>
    <definedName name="XRefPaste71Row" hidden="1">#REF!</definedName>
    <definedName name="XRefPaste72" hidden="1">#REF!</definedName>
    <definedName name="XRefPaste720" hidden="1">#REF!</definedName>
    <definedName name="XRefPaste720Row" hidden="1">#REF!</definedName>
    <definedName name="XRefPaste721" hidden="1">#REF!</definedName>
    <definedName name="XRefPaste721Row" hidden="1">#REF!</definedName>
    <definedName name="XRefPaste722" hidden="1">#REF!</definedName>
    <definedName name="XRefPaste722Row" hidden="1">#REF!</definedName>
    <definedName name="XRefPaste723" hidden="1">#REF!</definedName>
    <definedName name="XRefPaste723Row" hidden="1">#REF!</definedName>
    <definedName name="XRefPaste724" hidden="1">#REF!</definedName>
    <definedName name="XRefPaste724Row" hidden="1">#REF!</definedName>
    <definedName name="XRefPaste725" hidden="1">#REF!</definedName>
    <definedName name="XRefPaste725Row" hidden="1">#REF!</definedName>
    <definedName name="XRefPaste726" hidden="1">#REF!</definedName>
    <definedName name="XRefPaste726Row" hidden="1">#REF!</definedName>
    <definedName name="XRefPaste727" hidden="1">#REF!</definedName>
    <definedName name="XRefPaste727Row" hidden="1">#REF!</definedName>
    <definedName name="XRefPaste728" hidden="1">#REF!</definedName>
    <definedName name="XRefPaste728Row" hidden="1">#REF!</definedName>
    <definedName name="XRefPaste729" hidden="1">#REF!</definedName>
    <definedName name="XRefPaste729Row" hidden="1">#REF!</definedName>
    <definedName name="XRefPaste72Row" hidden="1">#REF!</definedName>
    <definedName name="XRefPaste73" hidden="1">#REF!</definedName>
    <definedName name="XRefPaste730" hidden="1">#REF!</definedName>
    <definedName name="XRefPaste730Row" hidden="1">#REF!</definedName>
    <definedName name="XRefPaste731" hidden="1">#REF!</definedName>
    <definedName name="XRefPaste731Row" hidden="1">#REF!</definedName>
    <definedName name="XRefPaste732" hidden="1">#REF!</definedName>
    <definedName name="XRefPaste732Row" hidden="1">#REF!</definedName>
    <definedName name="XRefPaste733" hidden="1">#REF!</definedName>
    <definedName name="XRefPaste733Row" hidden="1">#REF!</definedName>
    <definedName name="XRefPaste734" hidden="1">#REF!</definedName>
    <definedName name="XRefPaste734Row" hidden="1">#REF!</definedName>
    <definedName name="XRefPaste735" hidden="1">#REF!</definedName>
    <definedName name="XRefPaste735Row" hidden="1">#REF!</definedName>
    <definedName name="XRefPaste736" hidden="1">#REF!</definedName>
    <definedName name="XRefPaste736Row" hidden="1">#REF!</definedName>
    <definedName name="XRefPaste737" hidden="1">#REF!</definedName>
    <definedName name="XRefPaste737Row" hidden="1">#REF!</definedName>
    <definedName name="XRefPaste738" hidden="1">#REF!</definedName>
    <definedName name="XRefPaste738Row" hidden="1">#REF!</definedName>
    <definedName name="XRefPaste739" hidden="1">#REF!</definedName>
    <definedName name="XRefPaste739Row" hidden="1">#REF!</definedName>
    <definedName name="XRefPaste73Row" hidden="1">#REF!</definedName>
    <definedName name="XRefPaste74" hidden="1">#REF!</definedName>
    <definedName name="XRefPaste740" hidden="1">#REF!</definedName>
    <definedName name="XRefPaste740Row" hidden="1">#REF!</definedName>
    <definedName name="XRefPaste741" hidden="1">#REF!</definedName>
    <definedName name="XRefPaste741Row" hidden="1">#REF!</definedName>
    <definedName name="XRefPaste742" hidden="1">#REF!</definedName>
    <definedName name="XRefPaste742Row" hidden="1">#REF!</definedName>
    <definedName name="XRefPaste743" hidden="1">#REF!</definedName>
    <definedName name="XRefPaste743Row" hidden="1">#REF!</definedName>
    <definedName name="XRefPaste744" hidden="1">#REF!</definedName>
    <definedName name="XRefPaste744Row" hidden="1">#REF!</definedName>
    <definedName name="XRefPaste745" hidden="1">#REF!</definedName>
    <definedName name="XRefPaste745Row" hidden="1">#REF!</definedName>
    <definedName name="XRefPaste746" hidden="1">#REF!</definedName>
    <definedName name="XRefPaste746Row" hidden="1">#REF!</definedName>
    <definedName name="XRefPaste747" hidden="1">#REF!</definedName>
    <definedName name="XRefPaste747Row" hidden="1">#REF!</definedName>
    <definedName name="XRefPaste748" hidden="1">#REF!</definedName>
    <definedName name="XRefPaste748Row" hidden="1">#REF!</definedName>
    <definedName name="XRefPaste749" hidden="1">#REF!</definedName>
    <definedName name="XRefPaste749Row" hidden="1">#REF!</definedName>
    <definedName name="XRefPaste74Row" hidden="1">#REF!</definedName>
    <definedName name="XRefPaste75" hidden="1">#REF!</definedName>
    <definedName name="XRefPaste750" hidden="1">#REF!</definedName>
    <definedName name="XRefPaste750Row" hidden="1">#REF!</definedName>
    <definedName name="XRefPaste751" hidden="1">#REF!</definedName>
    <definedName name="XRefPaste751Row" hidden="1">#REF!</definedName>
    <definedName name="XRefPaste752" hidden="1">#REF!</definedName>
    <definedName name="XRefPaste752Row" hidden="1">#REF!</definedName>
    <definedName name="XRefPaste753" hidden="1">#REF!</definedName>
    <definedName name="XRefPaste753Row" hidden="1">#REF!</definedName>
    <definedName name="XRefPaste754" hidden="1">#REF!</definedName>
    <definedName name="XRefPaste754Row" hidden="1">#REF!</definedName>
    <definedName name="XRefPaste755" hidden="1">#REF!</definedName>
    <definedName name="XRefPaste755Row" hidden="1">#REF!</definedName>
    <definedName name="XRefPaste756" hidden="1">#REF!</definedName>
    <definedName name="XRefPaste756Row" hidden="1">#REF!</definedName>
    <definedName name="XRefPaste757" hidden="1">#REF!</definedName>
    <definedName name="XRefPaste757Row" hidden="1">#REF!</definedName>
    <definedName name="XRefPaste758" hidden="1">#REF!</definedName>
    <definedName name="XRefPaste758Row" hidden="1">#REF!</definedName>
    <definedName name="XRefPaste759" hidden="1">#REF!</definedName>
    <definedName name="XRefPaste759Row" hidden="1">#REF!</definedName>
    <definedName name="XRefPaste75Row" hidden="1">#REF!</definedName>
    <definedName name="XRefPaste76" hidden="1">#REF!</definedName>
    <definedName name="XRefPaste760" hidden="1">#REF!</definedName>
    <definedName name="XRefPaste760Row" hidden="1">#REF!</definedName>
    <definedName name="XRefPaste761" hidden="1">#REF!</definedName>
    <definedName name="XRefPaste761Row" hidden="1">#REF!</definedName>
    <definedName name="XRefPaste762" hidden="1">#REF!</definedName>
    <definedName name="XRefPaste762Row" hidden="1">#REF!</definedName>
    <definedName name="XRefPaste763" hidden="1">#REF!</definedName>
    <definedName name="XRefPaste763Row" hidden="1">#REF!</definedName>
    <definedName name="XRefPaste764" hidden="1">#REF!</definedName>
    <definedName name="XRefPaste764Row" hidden="1">#REF!</definedName>
    <definedName name="XRefPaste765" hidden="1">#REF!</definedName>
    <definedName name="XRefPaste765Row" hidden="1">#REF!</definedName>
    <definedName name="XRefPaste766" hidden="1">#REF!</definedName>
    <definedName name="XRefPaste766Row" hidden="1">#REF!</definedName>
    <definedName name="XRefPaste767" hidden="1">#REF!</definedName>
    <definedName name="XRefPaste767Row" hidden="1">#REF!</definedName>
    <definedName name="XRefPaste768" hidden="1">#REF!</definedName>
    <definedName name="XRefPaste768Row" hidden="1">#REF!</definedName>
    <definedName name="XRefPaste769" hidden="1">#REF!</definedName>
    <definedName name="XRefPaste769Row" hidden="1">#REF!</definedName>
    <definedName name="XRefPaste76Row" hidden="1">#REF!</definedName>
    <definedName name="XRefPaste77" hidden="1">#REF!</definedName>
    <definedName name="XRefPaste770" hidden="1">#REF!</definedName>
    <definedName name="XRefPaste770Row" hidden="1">#REF!</definedName>
    <definedName name="XRefPaste771" hidden="1">#REF!</definedName>
    <definedName name="XRefPaste771Row" hidden="1">#REF!</definedName>
    <definedName name="XRefPaste772" hidden="1">#REF!</definedName>
    <definedName name="XRefPaste772Row" hidden="1">#REF!</definedName>
    <definedName name="XRefPaste773" hidden="1">#REF!</definedName>
    <definedName name="XRefPaste773Row" hidden="1">#REF!</definedName>
    <definedName name="XRefPaste774" hidden="1">#REF!</definedName>
    <definedName name="XRefPaste774Row" hidden="1">#REF!</definedName>
    <definedName name="XRefPaste775" hidden="1">#REF!</definedName>
    <definedName name="XRefPaste775Row" hidden="1">#REF!</definedName>
    <definedName name="XRefPaste776" hidden="1">#REF!</definedName>
    <definedName name="XRefPaste776Row" hidden="1">#REF!</definedName>
    <definedName name="XRefPaste777" hidden="1">#REF!</definedName>
    <definedName name="XRefPaste777Row" hidden="1">#REF!</definedName>
    <definedName name="XRefPaste778" hidden="1">#REF!</definedName>
    <definedName name="XRefPaste778Row" hidden="1">#REF!</definedName>
    <definedName name="XRefPaste779" hidden="1">#REF!</definedName>
    <definedName name="XRefPaste779Row" hidden="1">#REF!</definedName>
    <definedName name="XRefPaste77Row" hidden="1">#REF!</definedName>
    <definedName name="XRefPaste78" hidden="1">#REF!</definedName>
    <definedName name="XRefPaste780" hidden="1">#REF!</definedName>
    <definedName name="XRefPaste780Row" hidden="1">#REF!</definedName>
    <definedName name="XRefPaste781" hidden="1">#REF!</definedName>
    <definedName name="XRefPaste781Row" hidden="1">#REF!</definedName>
    <definedName name="XRefPaste782" hidden="1">#REF!</definedName>
    <definedName name="XRefPaste782Row" hidden="1">#REF!</definedName>
    <definedName name="XRefPaste783" hidden="1">#REF!</definedName>
    <definedName name="XRefPaste783Row" hidden="1">#REF!</definedName>
    <definedName name="XRefPaste784" hidden="1">#REF!</definedName>
    <definedName name="XRefPaste784Row" hidden="1">#REF!</definedName>
    <definedName name="XRefPaste785" hidden="1">#REF!</definedName>
    <definedName name="XRefPaste785Row" hidden="1">#REF!</definedName>
    <definedName name="XRefPaste786" hidden="1">#REF!</definedName>
    <definedName name="XRefPaste786Row" hidden="1">#REF!</definedName>
    <definedName name="XRefPaste787" hidden="1">#REF!</definedName>
    <definedName name="XRefPaste787Row" hidden="1">#REF!</definedName>
    <definedName name="XRefPaste788" hidden="1">#REF!</definedName>
    <definedName name="XRefPaste788Row" hidden="1">#REF!</definedName>
    <definedName name="XRefPaste789" hidden="1">#REF!</definedName>
    <definedName name="XRefPaste789Row" hidden="1">#REF!</definedName>
    <definedName name="XRefPaste78Row" hidden="1">#REF!</definedName>
    <definedName name="XRefPaste79" hidden="1">#REF!</definedName>
    <definedName name="XRefPaste790" hidden="1">#REF!</definedName>
    <definedName name="XRefPaste790Row" hidden="1">#REF!</definedName>
    <definedName name="XRefPaste791" hidden="1">#REF!</definedName>
    <definedName name="XRefPaste791Row" hidden="1">#REF!</definedName>
    <definedName name="XRefPaste792" hidden="1">#REF!</definedName>
    <definedName name="XRefPaste792Row" hidden="1">#REF!</definedName>
    <definedName name="XRefPaste793" hidden="1">#REF!</definedName>
    <definedName name="XRefPaste793Row" hidden="1">#REF!</definedName>
    <definedName name="XRefPaste794" hidden="1">#REF!</definedName>
    <definedName name="XRefPaste794Row" hidden="1">#REF!</definedName>
    <definedName name="XRefPaste795" hidden="1">#REF!</definedName>
    <definedName name="XRefPaste795Row" hidden="1">#REF!</definedName>
    <definedName name="XRefPaste796" hidden="1">#REF!</definedName>
    <definedName name="XRefPaste796Row" hidden="1">#REF!</definedName>
    <definedName name="XRefPaste797" hidden="1">#REF!</definedName>
    <definedName name="XRefPaste797Row" hidden="1">#REF!</definedName>
    <definedName name="XRefPaste798" hidden="1">#REF!</definedName>
    <definedName name="XRefPaste798Row" hidden="1">#REF!</definedName>
    <definedName name="XRefPaste799" hidden="1">#REF!</definedName>
    <definedName name="XRefPaste799Row" hidden="1">#REF!</definedName>
    <definedName name="XRefPaste79Row" hidden="1">#REF!</definedName>
    <definedName name="XRefPaste7Row" hidden="1">#REF!</definedName>
    <definedName name="XRefPaste8" hidden="1">#REF!</definedName>
    <definedName name="XRefPaste80" hidden="1">#REF!</definedName>
    <definedName name="XRefPaste800" hidden="1">#REF!</definedName>
    <definedName name="XRefPaste800Row" hidden="1">#REF!</definedName>
    <definedName name="XRefPaste802" hidden="1">#REF!</definedName>
    <definedName name="XRefPaste802Row" hidden="1">#REF!</definedName>
    <definedName name="XRefPaste804" hidden="1">#REF!</definedName>
    <definedName name="XRefPaste804Row" hidden="1">#REF!</definedName>
    <definedName name="XRefPaste805" hidden="1">#REF!</definedName>
    <definedName name="XRefPaste805Row" hidden="1">#REF!</definedName>
    <definedName name="XRefPaste806" hidden="1">#REF!</definedName>
    <definedName name="XRefPaste806Row" hidden="1">#REF!</definedName>
    <definedName name="XRefPaste807" hidden="1">#REF!</definedName>
    <definedName name="XRefPaste807Row" hidden="1">#REF!</definedName>
    <definedName name="XRefPaste808" hidden="1">#REF!</definedName>
    <definedName name="XRefPaste808Row" hidden="1">#REF!</definedName>
    <definedName name="XRefPaste809" hidden="1">#REF!</definedName>
    <definedName name="XRefPaste809Row" hidden="1">#REF!</definedName>
    <definedName name="XRefPaste80Row" hidden="1">#REF!</definedName>
    <definedName name="XRefPaste81" hidden="1">#REF!</definedName>
    <definedName name="XRefPaste810" hidden="1">#REF!</definedName>
    <definedName name="XRefPaste810Row" hidden="1">#REF!</definedName>
    <definedName name="XRefPaste811" hidden="1">#REF!</definedName>
    <definedName name="XRefPaste811Row" hidden="1">#REF!</definedName>
    <definedName name="XRefPaste812" hidden="1">#REF!</definedName>
    <definedName name="XRefPaste812Row" hidden="1">#REF!</definedName>
    <definedName name="XRefPaste813" hidden="1">#REF!</definedName>
    <definedName name="XRefPaste813Row" hidden="1">#REF!</definedName>
    <definedName name="XRefPaste814" hidden="1">#REF!</definedName>
    <definedName name="XRefPaste814Row" hidden="1">#REF!</definedName>
    <definedName name="XRefPaste815" hidden="1">#REF!</definedName>
    <definedName name="XRefPaste815Row" hidden="1">#REF!</definedName>
    <definedName name="XRefPaste817" hidden="1">#REF!</definedName>
    <definedName name="XRefPaste817Row" hidden="1">#REF!</definedName>
    <definedName name="XRefPaste818" hidden="1">#REF!</definedName>
    <definedName name="XRefPaste818Row" hidden="1">#REF!</definedName>
    <definedName name="XRefPaste81Row" hidden="1">#REF!</definedName>
    <definedName name="XRefPaste82" hidden="1">#REF!</definedName>
    <definedName name="XRefPaste820" hidden="1">#REF!</definedName>
    <definedName name="XRefPaste820Row" hidden="1">#REF!</definedName>
    <definedName name="XRefPaste821" hidden="1">#REF!</definedName>
    <definedName name="XRefPaste821Row" hidden="1">#REF!</definedName>
    <definedName name="XRefPaste822" hidden="1">#REF!</definedName>
    <definedName name="XRefPaste822Row" hidden="1">#REF!</definedName>
    <definedName name="XRefPaste823" hidden="1">#REF!</definedName>
    <definedName name="XRefPaste823Row" hidden="1">#REF!</definedName>
    <definedName name="XRefPaste824" hidden="1">#REF!</definedName>
    <definedName name="XRefPaste824Row" hidden="1">#REF!</definedName>
    <definedName name="XRefPaste825" hidden="1">#REF!</definedName>
    <definedName name="XRefPaste825Row" hidden="1">#REF!</definedName>
    <definedName name="XRefPaste826" hidden="1">#REF!</definedName>
    <definedName name="XRefPaste826Row" hidden="1">#REF!</definedName>
    <definedName name="XRefPaste827" hidden="1">#REF!</definedName>
    <definedName name="XRefPaste827Row" hidden="1">#REF!</definedName>
    <definedName name="XRefPaste828" hidden="1">#REF!</definedName>
    <definedName name="XRefPaste828Row" hidden="1">#REF!</definedName>
    <definedName name="XRefPaste829" hidden="1">#REF!</definedName>
    <definedName name="XRefPaste829Row" hidden="1">#REF!</definedName>
    <definedName name="XRefPaste82Row" hidden="1">#REF!</definedName>
    <definedName name="XRefPaste83" hidden="1">#REF!</definedName>
    <definedName name="XRefPaste830" hidden="1">#REF!</definedName>
    <definedName name="XRefPaste830Row" hidden="1">#REF!</definedName>
    <definedName name="XRefPaste831" hidden="1">#REF!</definedName>
    <definedName name="XRefPaste831Row" hidden="1">#REF!</definedName>
    <definedName name="XRefPaste832" hidden="1">#REF!</definedName>
    <definedName name="XRefPaste832Row" hidden="1">#REF!</definedName>
    <definedName name="XRefPaste833" hidden="1">#REF!</definedName>
    <definedName name="XRefPaste833Row" hidden="1">#REF!</definedName>
    <definedName name="XRefPaste835" hidden="1">#REF!</definedName>
    <definedName name="XRefPaste835Row" hidden="1">#REF!</definedName>
    <definedName name="XRefPaste836" hidden="1">#REF!</definedName>
    <definedName name="XRefPaste836Row" hidden="1">#REF!</definedName>
    <definedName name="XRefPaste837" hidden="1">#REF!</definedName>
    <definedName name="XRefPaste837Row" hidden="1">#REF!</definedName>
    <definedName name="XRefPaste838" hidden="1">#REF!</definedName>
    <definedName name="XRefPaste838Row" hidden="1">#REF!</definedName>
    <definedName name="XRefPaste839" hidden="1">#REF!</definedName>
    <definedName name="XRefPaste839Row" hidden="1">#REF!</definedName>
    <definedName name="XRefPaste83Row" hidden="1">#REF!</definedName>
    <definedName name="XRefPaste84" hidden="1">#REF!</definedName>
    <definedName name="XRefPaste840" hidden="1">#REF!</definedName>
    <definedName name="XRefPaste840Row" hidden="1">#REF!</definedName>
    <definedName name="XRefPaste841" hidden="1">#REF!</definedName>
    <definedName name="XRefPaste841Row" hidden="1">#REF!</definedName>
    <definedName name="XRefPaste842" hidden="1">#REF!</definedName>
    <definedName name="XRefPaste842Row" hidden="1">#REF!</definedName>
    <definedName name="XRefPaste843" hidden="1">#REF!</definedName>
    <definedName name="XRefPaste843Row" hidden="1">#REF!</definedName>
    <definedName name="XRefPaste844" hidden="1">#REF!</definedName>
    <definedName name="XRefPaste844Row" hidden="1">#REF!</definedName>
    <definedName name="XRefPaste845" hidden="1">#REF!</definedName>
    <definedName name="XRefPaste845Row" hidden="1">#REF!</definedName>
    <definedName name="XRefPaste846" hidden="1">#REF!</definedName>
    <definedName name="XRefPaste846Row" hidden="1">#REF!</definedName>
    <definedName name="XRefPaste847" hidden="1">#REF!</definedName>
    <definedName name="XRefPaste847Row" hidden="1">#REF!</definedName>
    <definedName name="XRefPaste848" hidden="1">#REF!</definedName>
    <definedName name="XRefPaste848Row" hidden="1">#REF!</definedName>
    <definedName name="XRefPaste849" hidden="1">#REF!</definedName>
    <definedName name="XRefPaste849Row" hidden="1">#REF!</definedName>
    <definedName name="XRefPaste84Row" hidden="1">#REF!</definedName>
    <definedName name="XRefPaste85" hidden="1">#REF!</definedName>
    <definedName name="XRefPaste850" hidden="1">#REF!</definedName>
    <definedName name="XRefPaste850Row" hidden="1">#REF!</definedName>
    <definedName name="XRefPaste851" hidden="1">#REF!</definedName>
    <definedName name="XRefPaste851Row" hidden="1">#REF!</definedName>
    <definedName name="XRefPaste852" hidden="1">#REF!</definedName>
    <definedName name="XRefPaste852Row" hidden="1">#REF!</definedName>
    <definedName name="XRefPaste853" hidden="1">#REF!</definedName>
    <definedName name="XRefPaste853Row" hidden="1">#REF!</definedName>
    <definedName name="XRefPaste854" hidden="1">#REF!</definedName>
    <definedName name="XRefPaste854Row" hidden="1">#REF!</definedName>
    <definedName name="XRefPaste855" hidden="1">#REF!</definedName>
    <definedName name="XRefPaste855Row" hidden="1">#REF!</definedName>
    <definedName name="XRefPaste856" hidden="1">#REF!</definedName>
    <definedName name="XRefPaste856Row" hidden="1">#REF!</definedName>
    <definedName name="XRefPaste857" hidden="1">#REF!</definedName>
    <definedName name="XRefPaste857Row" hidden="1">#REF!</definedName>
    <definedName name="XRefPaste858" hidden="1">#REF!</definedName>
    <definedName name="XRefPaste858Row" hidden="1">#REF!</definedName>
    <definedName name="XRefPaste859" hidden="1">#REF!</definedName>
    <definedName name="XRefPaste859Row" hidden="1">#REF!</definedName>
    <definedName name="XRefPaste85Row" hidden="1">#REF!</definedName>
    <definedName name="XRefPaste86" hidden="1">#REF!</definedName>
    <definedName name="XRefPaste860" hidden="1">#REF!</definedName>
    <definedName name="XRefPaste860Row" hidden="1">#REF!</definedName>
    <definedName name="XRefPaste861" hidden="1">#REF!</definedName>
    <definedName name="XRefPaste861Row" hidden="1">#REF!</definedName>
    <definedName name="XRefPaste862" hidden="1">#REF!</definedName>
    <definedName name="XRefPaste862Row" hidden="1">#REF!</definedName>
    <definedName name="XRefPaste863" hidden="1">#REF!</definedName>
    <definedName name="XRefPaste863Row" hidden="1">#REF!</definedName>
    <definedName name="XRefPaste864" hidden="1">#REF!</definedName>
    <definedName name="XRefPaste864Row" hidden="1">#REF!</definedName>
    <definedName name="XRefPaste865" hidden="1">#REF!</definedName>
    <definedName name="XRefPaste865Row" hidden="1">#REF!</definedName>
    <definedName name="XRefPaste866" hidden="1">#REF!</definedName>
    <definedName name="XRefPaste866Row" hidden="1">#REF!</definedName>
    <definedName name="XRefPaste867" hidden="1">#REF!</definedName>
    <definedName name="XRefPaste867Row" hidden="1">#REF!</definedName>
    <definedName name="XRefPaste868" hidden="1">#REF!</definedName>
    <definedName name="XRefPaste868Row" hidden="1">#REF!</definedName>
    <definedName name="XRefPaste869" hidden="1">#REF!</definedName>
    <definedName name="XRefPaste869Row" hidden="1">#REF!</definedName>
    <definedName name="XRefPaste86Row" hidden="1">#REF!</definedName>
    <definedName name="XRefPaste87" hidden="1">#REF!</definedName>
    <definedName name="XRefPaste870" hidden="1">#REF!</definedName>
    <definedName name="XRefPaste870Row" hidden="1">#REF!</definedName>
    <definedName name="XRefPaste871" hidden="1">#REF!</definedName>
    <definedName name="XRefPaste871Row" hidden="1">#REF!</definedName>
    <definedName name="XRefPaste872" hidden="1">#REF!</definedName>
    <definedName name="XRefPaste872Row" hidden="1">#REF!</definedName>
    <definedName name="XRefPaste873" hidden="1">#REF!</definedName>
    <definedName name="XRefPaste873Row" hidden="1">#REF!</definedName>
    <definedName name="XRefPaste874" hidden="1">#REF!</definedName>
    <definedName name="XRefPaste874Row" hidden="1">#REF!</definedName>
    <definedName name="XRefPaste875" hidden="1">#REF!</definedName>
    <definedName name="XRefPaste875Row" hidden="1">#REF!</definedName>
    <definedName name="XRefPaste876" hidden="1">#REF!</definedName>
    <definedName name="XRefPaste876Row" hidden="1">#REF!</definedName>
    <definedName name="XRefPaste877" hidden="1">#REF!</definedName>
    <definedName name="XRefPaste877Row" hidden="1">#REF!</definedName>
    <definedName name="XRefPaste878" hidden="1">#REF!</definedName>
    <definedName name="XRefPaste878Row" hidden="1">#REF!</definedName>
    <definedName name="XRefPaste879" hidden="1">#REF!</definedName>
    <definedName name="XRefPaste879Row" hidden="1">#REF!</definedName>
    <definedName name="XRefPaste87Row" hidden="1">#REF!</definedName>
    <definedName name="XRefPaste88" hidden="1">#REF!</definedName>
    <definedName name="XRefPaste880" hidden="1">#REF!</definedName>
    <definedName name="XRefPaste880Row" hidden="1">#REF!</definedName>
    <definedName name="XRefPaste881" hidden="1">#REF!</definedName>
    <definedName name="XRefPaste881Row" hidden="1">#REF!</definedName>
    <definedName name="XRefPaste882" hidden="1">#REF!</definedName>
    <definedName name="XRefPaste882Row" hidden="1">#REF!</definedName>
    <definedName name="XRefPaste883" hidden="1">#REF!</definedName>
    <definedName name="XRefPaste883Row" hidden="1">#REF!</definedName>
    <definedName name="XRefPaste884" hidden="1">#REF!</definedName>
    <definedName name="XRefPaste884Row" hidden="1">#REF!</definedName>
    <definedName name="XRefPaste885" hidden="1">#REF!</definedName>
    <definedName name="XRefPaste885Row" hidden="1">#REF!</definedName>
    <definedName name="XRefPaste886" hidden="1">#REF!</definedName>
    <definedName name="XRefPaste886Row" hidden="1">#REF!</definedName>
    <definedName name="XRefPaste887" hidden="1">#REF!</definedName>
    <definedName name="XRefPaste887Row" hidden="1">#REF!</definedName>
    <definedName name="XRefPaste888" hidden="1">#REF!</definedName>
    <definedName name="XRefPaste888Row" hidden="1">#REF!</definedName>
    <definedName name="XRefPaste889" hidden="1">#REF!</definedName>
    <definedName name="XRefPaste889Row" hidden="1">#REF!</definedName>
    <definedName name="XRefPaste88Row" hidden="1">#REF!</definedName>
    <definedName name="XRefPaste89" hidden="1">#REF!</definedName>
    <definedName name="XRefPaste890" hidden="1">#REF!</definedName>
    <definedName name="XRefPaste890Row" hidden="1">#REF!</definedName>
    <definedName name="XRefPaste891" hidden="1">#REF!</definedName>
    <definedName name="XRefPaste891Row" hidden="1">#REF!</definedName>
    <definedName name="XRefPaste892" hidden="1">#REF!</definedName>
    <definedName name="XRefPaste892Row" hidden="1">#REF!</definedName>
    <definedName name="XRefPaste893" hidden="1">#REF!</definedName>
    <definedName name="XRefPaste893Row" hidden="1">#REF!</definedName>
    <definedName name="XRefPaste894" hidden="1">#REF!</definedName>
    <definedName name="XRefPaste894Row" hidden="1">#REF!</definedName>
    <definedName name="XRefPaste895" hidden="1">#REF!</definedName>
    <definedName name="XRefPaste895Row" hidden="1">#REF!</definedName>
    <definedName name="XRefPaste896" hidden="1">#REF!</definedName>
    <definedName name="XRefPaste896Row" hidden="1">#REF!</definedName>
    <definedName name="XRefPaste897" hidden="1">#REF!</definedName>
    <definedName name="XRefPaste897Row" hidden="1">#REF!</definedName>
    <definedName name="XRefPaste898" hidden="1">#REF!</definedName>
    <definedName name="XRefPaste898Row" hidden="1">#REF!</definedName>
    <definedName name="XRefPaste899" hidden="1">#REF!</definedName>
    <definedName name="XRefPaste899Row" hidden="1">#REF!</definedName>
    <definedName name="XRefPaste89Row" hidden="1">#REF!</definedName>
    <definedName name="XRefPaste8Row" hidden="1">#REF!</definedName>
    <definedName name="XRefPaste9" hidden="1">#REF!</definedName>
    <definedName name="XRefPaste90" hidden="1">#REF!</definedName>
    <definedName name="XRefPaste900" hidden="1">#REF!</definedName>
    <definedName name="XRefPaste900Row" hidden="1">#REF!</definedName>
    <definedName name="XRefPaste901" hidden="1">#REF!</definedName>
    <definedName name="XRefPaste901Row" hidden="1">#REF!</definedName>
    <definedName name="XRefPaste902" hidden="1">#REF!</definedName>
    <definedName name="XRefPaste902Row" hidden="1">#REF!</definedName>
    <definedName name="XRefPaste903" hidden="1">#REF!</definedName>
    <definedName name="XRefPaste903Row" hidden="1">#REF!</definedName>
    <definedName name="XRefPaste904" hidden="1">#REF!</definedName>
    <definedName name="XRefPaste904Row" hidden="1">#REF!</definedName>
    <definedName name="XRefPaste905" hidden="1">#REF!</definedName>
    <definedName name="XRefPaste905Row" hidden="1">#REF!</definedName>
    <definedName name="XRefPaste906" hidden="1">#REF!</definedName>
    <definedName name="XRefPaste906Row" hidden="1">#REF!</definedName>
    <definedName name="XRefPaste907" hidden="1">#REF!</definedName>
    <definedName name="XRefPaste907Row" hidden="1">#REF!</definedName>
    <definedName name="XRefPaste908" hidden="1">#REF!</definedName>
    <definedName name="XRefPaste908Row" hidden="1">#REF!</definedName>
    <definedName name="XRefPaste909" hidden="1">#REF!</definedName>
    <definedName name="XRefPaste909Row" hidden="1">#REF!</definedName>
    <definedName name="XRefPaste90Row" hidden="1">#REF!</definedName>
    <definedName name="XRefPaste91" hidden="1">#REF!</definedName>
    <definedName name="XRefPaste910" hidden="1">#REF!</definedName>
    <definedName name="XRefPaste910Row" hidden="1">#REF!</definedName>
    <definedName name="XRefPaste911" hidden="1">#REF!</definedName>
    <definedName name="XRefPaste911Row" hidden="1">#REF!</definedName>
    <definedName name="XRefPaste912" hidden="1">#REF!</definedName>
    <definedName name="XRefPaste912Row" hidden="1">#REF!</definedName>
    <definedName name="XRefPaste913" hidden="1">#REF!</definedName>
    <definedName name="XRefPaste913Row" hidden="1">#REF!</definedName>
    <definedName name="XRefPaste914" hidden="1">#REF!</definedName>
    <definedName name="XRefPaste914Row" hidden="1">#REF!</definedName>
    <definedName name="XRefPaste915" hidden="1">#REF!</definedName>
    <definedName name="XRefPaste915Row" hidden="1">#REF!</definedName>
    <definedName name="XRefPaste916" hidden="1">#REF!</definedName>
    <definedName name="XRefPaste916Row" hidden="1">#REF!</definedName>
    <definedName name="XRefPaste917" hidden="1">#REF!</definedName>
    <definedName name="XRefPaste917Row" hidden="1">#REF!</definedName>
    <definedName name="XRefPaste918" hidden="1">#REF!</definedName>
    <definedName name="XRefPaste918Row" hidden="1">#REF!</definedName>
    <definedName name="XRefPaste919" hidden="1">#REF!</definedName>
    <definedName name="XRefPaste919Row" hidden="1">#REF!</definedName>
    <definedName name="XRefPaste91Row" hidden="1">#REF!</definedName>
    <definedName name="XRefPaste92" hidden="1">#REF!</definedName>
    <definedName name="XRefPaste920" hidden="1">#REF!</definedName>
    <definedName name="XRefPaste920Row" hidden="1">#REF!</definedName>
    <definedName name="XRefPaste921" hidden="1">#REF!</definedName>
    <definedName name="XRefPaste921Row" hidden="1">#REF!</definedName>
    <definedName name="XRefPaste922" hidden="1">#REF!</definedName>
    <definedName name="XRefPaste922Row" hidden="1">#REF!</definedName>
    <definedName name="XRefPaste923" hidden="1">#REF!</definedName>
    <definedName name="XRefPaste923Row" hidden="1">#REF!</definedName>
    <definedName name="XRefPaste924" hidden="1">#REF!</definedName>
    <definedName name="XRefPaste924Row" hidden="1">#REF!</definedName>
    <definedName name="XRefPaste925" hidden="1">#REF!</definedName>
    <definedName name="XRefPaste925Row" hidden="1">#REF!</definedName>
    <definedName name="XRefPaste926" hidden="1">#REF!</definedName>
    <definedName name="XRefPaste926Row" hidden="1">#REF!</definedName>
    <definedName name="XRefPaste927" hidden="1">#REF!</definedName>
    <definedName name="XRefPaste927Row" hidden="1">#REF!</definedName>
    <definedName name="XRefPaste928" hidden="1">#REF!</definedName>
    <definedName name="XRefPaste928Row" hidden="1">#REF!</definedName>
    <definedName name="XRefPaste929" hidden="1">#REF!</definedName>
    <definedName name="XRefPaste929Row" hidden="1">#REF!</definedName>
    <definedName name="XRefPaste92Row" hidden="1">#REF!</definedName>
    <definedName name="XRefPaste93" hidden="1">#REF!</definedName>
    <definedName name="XRefPaste930" hidden="1">#REF!</definedName>
    <definedName name="XRefPaste930Row" hidden="1">#REF!</definedName>
    <definedName name="XRefPaste931" hidden="1">#REF!</definedName>
    <definedName name="XRefPaste931Row" hidden="1">#REF!</definedName>
    <definedName name="XRefPaste932" hidden="1">#REF!</definedName>
    <definedName name="XRefPaste932Row" hidden="1">#REF!</definedName>
    <definedName name="XRefPaste933" hidden="1">#REF!</definedName>
    <definedName name="XRefPaste933Row" hidden="1">#REF!</definedName>
    <definedName name="XRefPaste934" hidden="1">#REF!</definedName>
    <definedName name="XRefPaste934Row" hidden="1">#REF!</definedName>
    <definedName name="XRefPaste935" hidden="1">#REF!</definedName>
    <definedName name="XRefPaste935Row" hidden="1">#REF!</definedName>
    <definedName name="XRefPaste936" hidden="1">#REF!</definedName>
    <definedName name="XRefPaste936Row" hidden="1">#REF!</definedName>
    <definedName name="XRefPaste937" hidden="1">#REF!</definedName>
    <definedName name="XRefPaste937Row" hidden="1">#REF!</definedName>
    <definedName name="XRefPaste938" hidden="1">#REF!</definedName>
    <definedName name="XRefPaste938Row" hidden="1">#REF!</definedName>
    <definedName name="XRefPaste939" hidden="1">#REF!</definedName>
    <definedName name="XRefPaste939Row" hidden="1">#REF!</definedName>
    <definedName name="XRefPaste93Row" hidden="1">#REF!</definedName>
    <definedName name="XRefPaste94" hidden="1">#REF!</definedName>
    <definedName name="XRefPaste940" hidden="1">#REF!</definedName>
    <definedName name="XRefPaste940Row" hidden="1">#REF!</definedName>
    <definedName name="XRefPaste941" hidden="1">#REF!</definedName>
    <definedName name="XRefPaste941Row" hidden="1">#REF!</definedName>
    <definedName name="XRefPaste942" hidden="1">#REF!</definedName>
    <definedName name="XRefPaste942Row" hidden="1">#REF!</definedName>
    <definedName name="XRefPaste943" hidden="1">#REF!</definedName>
    <definedName name="XRefPaste943Row" hidden="1">#REF!</definedName>
    <definedName name="XRefPaste944" hidden="1">#REF!</definedName>
    <definedName name="XRefPaste944Row" hidden="1">#REF!</definedName>
    <definedName name="XRefPaste945" hidden="1">#REF!</definedName>
    <definedName name="XRefPaste945Row" hidden="1">#REF!</definedName>
    <definedName name="XRefPaste946" hidden="1">#REF!</definedName>
    <definedName name="XRefPaste946Row" hidden="1">#REF!</definedName>
    <definedName name="XRefPaste947" hidden="1">#REF!</definedName>
    <definedName name="XRefPaste947Row" hidden="1">#REF!</definedName>
    <definedName name="XRefPaste948" hidden="1">#REF!</definedName>
    <definedName name="XRefPaste948Row" hidden="1">#REF!</definedName>
    <definedName name="XRefPaste949" hidden="1">#REF!</definedName>
    <definedName name="XRefPaste949Row" hidden="1">#REF!</definedName>
    <definedName name="XRefPaste94Row" hidden="1">#REF!</definedName>
    <definedName name="XRefPaste95" hidden="1">#REF!</definedName>
    <definedName name="XRefPaste950" hidden="1">#REF!</definedName>
    <definedName name="XRefPaste950Row" hidden="1">#REF!</definedName>
    <definedName name="XRefPaste951" hidden="1">#REF!</definedName>
    <definedName name="XRefPaste951Row" hidden="1">#REF!</definedName>
    <definedName name="XRefPaste952" hidden="1">#REF!</definedName>
    <definedName name="XRefPaste952Row" hidden="1">#REF!</definedName>
    <definedName name="XRefPaste953" hidden="1">#REF!</definedName>
    <definedName name="XRefPaste953Row" hidden="1">#REF!</definedName>
    <definedName name="XRefPaste954" hidden="1">#REF!</definedName>
    <definedName name="XRefPaste954Row" hidden="1">#REF!</definedName>
    <definedName name="XRefPaste955" hidden="1">#REF!</definedName>
    <definedName name="XRefPaste955Row" hidden="1">#REF!</definedName>
    <definedName name="XRefPaste959" hidden="1">#REF!</definedName>
    <definedName name="XRefPaste959Row" hidden="1">#REF!</definedName>
    <definedName name="XRefPaste95Row" hidden="1">#REF!</definedName>
    <definedName name="XRefPaste96" hidden="1">#REF!</definedName>
    <definedName name="XRefPaste960" hidden="1">#REF!</definedName>
    <definedName name="XRefPaste960Row" hidden="1">#REF!</definedName>
    <definedName name="XRefPaste961" hidden="1">#REF!</definedName>
    <definedName name="XRefPaste961Row" hidden="1">#REF!</definedName>
    <definedName name="XRefPaste962" hidden="1">#REF!</definedName>
    <definedName name="XRefPaste962Row" hidden="1">#REF!</definedName>
    <definedName name="XRefPaste963" hidden="1">#REF!</definedName>
    <definedName name="XRefPaste963Row" hidden="1">#REF!</definedName>
    <definedName name="XRefPaste964" hidden="1">#REF!</definedName>
    <definedName name="XRefPaste964Row" hidden="1">#REF!</definedName>
    <definedName name="XRefPaste965" hidden="1">#REF!</definedName>
    <definedName name="XRefPaste965Row" hidden="1">#REF!</definedName>
    <definedName name="XRefPaste966" hidden="1">#REF!</definedName>
    <definedName name="XRefPaste966Row" hidden="1">#REF!</definedName>
    <definedName name="XRefPaste967" hidden="1">#REF!</definedName>
    <definedName name="XRefPaste967Row" hidden="1">#REF!</definedName>
    <definedName name="XRefPaste969" hidden="1">#REF!</definedName>
    <definedName name="XRefPaste969Row" hidden="1">#REF!</definedName>
    <definedName name="XRefPaste96Row" hidden="1">#REF!</definedName>
    <definedName name="XRefPaste97" hidden="1">#REF!</definedName>
    <definedName name="XRefPaste970" hidden="1">#REF!</definedName>
    <definedName name="XRefPaste970Row" hidden="1">#REF!</definedName>
    <definedName name="XRefPaste971" hidden="1">#REF!</definedName>
    <definedName name="XRefPaste971Row" hidden="1">#REF!</definedName>
    <definedName name="XRefPaste972" hidden="1">#REF!</definedName>
    <definedName name="XRefPaste972Row" hidden="1">#REF!</definedName>
    <definedName name="XRefPaste973" hidden="1">#REF!</definedName>
    <definedName name="XRefPaste973Row" hidden="1">#REF!</definedName>
    <definedName name="XRefPaste974" hidden="1">#REF!</definedName>
    <definedName name="XRefPaste974Row" hidden="1">#REF!</definedName>
    <definedName name="XRefPaste975" hidden="1">#REF!</definedName>
    <definedName name="XRefPaste975Row" hidden="1">#REF!</definedName>
    <definedName name="XRefPaste976" hidden="1">#REF!</definedName>
    <definedName name="XRefPaste976Row" hidden="1">#REF!</definedName>
    <definedName name="XRefPaste977" hidden="1">#REF!</definedName>
    <definedName name="XRefPaste977Row" hidden="1">#REF!</definedName>
    <definedName name="XRefPaste978" hidden="1">#REF!</definedName>
    <definedName name="XRefPaste978Row" hidden="1">#REF!</definedName>
    <definedName name="XRefPaste979" hidden="1">#REF!</definedName>
    <definedName name="XRefPaste979Row" hidden="1">#REF!</definedName>
    <definedName name="XRefPaste97Row" hidden="1">#REF!</definedName>
    <definedName name="XRefPaste98" hidden="1">#REF!</definedName>
    <definedName name="XRefPaste980" hidden="1">#REF!</definedName>
    <definedName name="XRefPaste980Row" hidden="1">#REF!</definedName>
    <definedName name="XRefPaste981" hidden="1">#REF!</definedName>
    <definedName name="XRefPaste981Row" hidden="1">#REF!</definedName>
    <definedName name="XRefPaste982" hidden="1">#REF!</definedName>
    <definedName name="XRefPaste982Row" hidden="1">#REF!</definedName>
    <definedName name="XRefPaste983" hidden="1">#REF!</definedName>
    <definedName name="XRefPaste983Row" hidden="1">#REF!</definedName>
    <definedName name="XRefPaste984" hidden="1">#REF!</definedName>
    <definedName name="XRefPaste984Row" hidden="1">#REF!</definedName>
    <definedName name="XRefPaste985" hidden="1">#REF!</definedName>
    <definedName name="XRefPaste985Row" hidden="1">#REF!</definedName>
    <definedName name="XRefPaste986" hidden="1">#REF!</definedName>
    <definedName name="XRefPaste986Row" hidden="1">#REF!</definedName>
    <definedName name="XRefPaste987" hidden="1">#REF!</definedName>
    <definedName name="XRefPaste987Row" hidden="1">#REF!</definedName>
    <definedName name="XRefPaste988" hidden="1">#REF!</definedName>
    <definedName name="XRefPaste988Row" hidden="1">#REF!</definedName>
    <definedName name="XRefPaste989" hidden="1">#REF!</definedName>
    <definedName name="XRefPaste989Row" hidden="1">#REF!</definedName>
    <definedName name="XRefPaste98Row" hidden="1">#REF!</definedName>
    <definedName name="XRefPaste99" hidden="1">#REF!</definedName>
    <definedName name="XRefPaste990" hidden="1">#REF!</definedName>
    <definedName name="XRefPaste990Row" hidden="1">#REF!</definedName>
    <definedName name="XRefPaste991" hidden="1">#REF!</definedName>
    <definedName name="XRefPaste991Row" hidden="1">#REF!</definedName>
    <definedName name="XRefPaste992" hidden="1">#REF!</definedName>
    <definedName name="XRefPaste992Row" hidden="1">#REF!</definedName>
    <definedName name="XRefPaste993" hidden="1">#REF!</definedName>
    <definedName name="XRefPaste993Row" hidden="1">#REF!</definedName>
    <definedName name="XRefPaste994" hidden="1">#REF!</definedName>
    <definedName name="XRefPaste994Row" hidden="1">#REF!</definedName>
    <definedName name="XRefPaste995" hidden="1">#REF!</definedName>
    <definedName name="XRefPaste995Row" hidden="1">#REF!</definedName>
    <definedName name="XRefPaste996" hidden="1">#REF!</definedName>
    <definedName name="XRefPaste996Row" hidden="1">#REF!</definedName>
    <definedName name="XRefPaste997" hidden="1">#REF!</definedName>
    <definedName name="XRefPaste997Row" hidden="1">#REF!</definedName>
    <definedName name="XRefPaste998" hidden="1">#REF!</definedName>
    <definedName name="XRefPaste998Row" hidden="1">#REF!</definedName>
    <definedName name="XRefPaste999" hidden="1">#REF!</definedName>
    <definedName name="XRefPaste999Row" hidden="1">#REF!</definedName>
    <definedName name="XRefPaste99Row" hidden="1">#REF!</definedName>
    <definedName name="XRefPaste9Row" hidden="1">#REF!</definedName>
    <definedName name="XRefPasteRangeCount" hidden="1">5</definedName>
    <definedName name="xs" localSheetId="6" hidden="1">{#N/A,#N/A,FALSE,"Aging Summary";#N/A,#N/A,FALSE,"Ratio Analysis";#N/A,#N/A,FALSE,"Test 120 Day Accts";#N/A,#N/A,FALSE,"Tickmarks"}</definedName>
    <definedName name="xs" localSheetId="4" hidden="1">{#N/A,#N/A,FALSE,"Aging Summary";#N/A,#N/A,FALSE,"Ratio Analysis";#N/A,#N/A,FALSE,"Test 120 Day Accts";#N/A,#N/A,FALSE,"Tickmarks"}</definedName>
    <definedName name="xs" localSheetId="5" hidden="1">{#N/A,#N/A,FALSE,"Aging Summary";#N/A,#N/A,FALSE,"Ratio Analysis";#N/A,#N/A,FALSE,"Test 120 Day Accts";#N/A,#N/A,FALSE,"Tickmarks"}</definedName>
    <definedName name="xs" hidden="1">{#N/A,#N/A,FALSE,"Aging Summary";#N/A,#N/A,FALSE,"Ratio Analysis";#N/A,#N/A,FALSE,"Test 120 Day Accts";#N/A,#N/A,FALSE,"Tickmarks"}</definedName>
    <definedName name="XSD" hidden="1">{#N/A,#N/A,TRUE,"GLOBAL";#N/A,#N/A,TRUE,"RUSTICOS";#N/A,#N/A,TRUE,"INMUEBLES"}</definedName>
    <definedName name="xsgh">#REF!</definedName>
    <definedName name="xss" localSheetId="6" hidden="1">{#N/A,#N/A,FALSE,"Aging Summary";#N/A,#N/A,FALSE,"Ratio Analysis";#N/A,#N/A,FALSE,"Test 120 Day Accts";#N/A,#N/A,FALSE,"Tickmarks"}</definedName>
    <definedName name="xss" localSheetId="4" hidden="1">{#N/A,#N/A,FALSE,"Aging Summary";#N/A,#N/A,FALSE,"Ratio Analysis";#N/A,#N/A,FALSE,"Test 120 Day Accts";#N/A,#N/A,FALSE,"Tickmarks"}</definedName>
    <definedName name="xss" localSheetId="5" hidden="1">{#N/A,#N/A,FALSE,"Aging Summary";#N/A,#N/A,FALSE,"Ratio Analysis";#N/A,#N/A,FALSE,"Test 120 Day Accts";#N/A,#N/A,FALSE,"Tickmarks"}</definedName>
    <definedName name="xss" hidden="1">{#N/A,#N/A,FALSE,"Aging Summary";#N/A,#N/A,FALSE,"Ratio Analysis";#N/A,#N/A,FALSE,"Test 120 Day Accts";#N/A,#N/A,FALSE,"Tickmarks"}</definedName>
    <definedName name="xx">#REF!</definedName>
    <definedName name="xx_2" hidden="1">{#N/A,#N/A,TRUE,"Pcm Budget 2002  Huf";#N/A,#N/A,TRUE,"Csepel";#N/A,#N/A,TRUE,"Gyor";#N/A,#N/A,TRUE,"Debrecen";#N/A,#N/A,TRUE,"Alba";#N/A,#N/A,TRUE,"Pecs";#N/A,#N/A,TRUE,"Szeged";#N/A,#N/A,TRUE,"Miskolc";#N/A,#N/A,TRUE,"Duna";#N/A,#N/A,TRUE,"Sopron";#N/A,#N/A,TRUE,"nyir";#N/A,#N/A,TRUE,"Kaniza";#N/A,#N/A,TRUE,"Kaposvar";#N/A,#N/A,TRUE,"Szolnok";#N/A,#N/A,TRUE,"Zala";#N/A,#N/A,TRUE,"Szombathely"}</definedName>
    <definedName name="xx_3" hidden="1">{#N/A,#N/A,TRUE,"Pcm Budget 2002  Huf";#N/A,#N/A,TRUE,"Csepel";#N/A,#N/A,TRUE,"Gyor";#N/A,#N/A,TRUE,"Debrecen";#N/A,#N/A,TRUE,"Alba";#N/A,#N/A,TRUE,"Pecs";#N/A,#N/A,TRUE,"Szeged";#N/A,#N/A,TRUE,"Miskolc";#N/A,#N/A,TRUE,"Duna";#N/A,#N/A,TRUE,"Sopron";#N/A,#N/A,TRUE,"nyir";#N/A,#N/A,TRUE,"Kaniza";#N/A,#N/A,TRUE,"Kaposvar";#N/A,#N/A,TRUE,"Szolnok";#N/A,#N/A,TRUE,"Zala";#N/A,#N/A,TRUE,"Szombathely"}</definedName>
    <definedName name="xx_4" hidden="1">{#N/A,#N/A,TRUE,"Pcm Budget 2002  Huf";#N/A,#N/A,TRUE,"Csepel";#N/A,#N/A,TRUE,"Gyor";#N/A,#N/A,TRUE,"Debrecen";#N/A,#N/A,TRUE,"Alba";#N/A,#N/A,TRUE,"Pecs";#N/A,#N/A,TRUE,"Szeged";#N/A,#N/A,TRUE,"Miskolc";#N/A,#N/A,TRUE,"Duna";#N/A,#N/A,TRUE,"Sopron";#N/A,#N/A,TRUE,"nyir";#N/A,#N/A,TRUE,"Kaniza";#N/A,#N/A,TRUE,"Kaposvar";#N/A,#N/A,TRUE,"Szolnok";#N/A,#N/A,TRUE,"Zala";#N/A,#N/A,TRUE,"Szombathely"}</definedName>
    <definedName name="xx_5" hidden="1">{#N/A,#N/A,TRUE,"Pcm Budget 2002  Huf";#N/A,#N/A,TRUE,"Csepel";#N/A,#N/A,TRUE,"Gyor";#N/A,#N/A,TRUE,"Debrecen";#N/A,#N/A,TRUE,"Alba";#N/A,#N/A,TRUE,"Pecs";#N/A,#N/A,TRUE,"Szeged";#N/A,#N/A,TRUE,"Miskolc";#N/A,#N/A,TRUE,"Duna";#N/A,#N/A,TRUE,"Sopron";#N/A,#N/A,TRUE,"nyir";#N/A,#N/A,TRUE,"Kaniza";#N/A,#N/A,TRUE,"Kaposvar";#N/A,#N/A,TRUE,"Szolnok";#N/A,#N/A,TRUE,"Zala";#N/A,#N/A,TRUE,"Szombathely"}</definedName>
    <definedName name="xxl">#REF!</definedName>
    <definedName name="XXW" hidden="1">{#N/A,#N/A,FALSE,"SIM95"}</definedName>
    <definedName name="xxx" hidden="1">#REF!</definedName>
    <definedName name="xxx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xxx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xxx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xxx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xxx_1_1" localSheetId="6" hidden="1">{"LOURES1",#N/A,TRUE,"Sheet1";"LOURES2",#N/A,TRUE,"Sheet1"}</definedName>
    <definedName name="xxx_1_1" localSheetId="4" hidden="1">{"LOURES1",#N/A,TRUE,"Sheet1";"LOURES2",#N/A,TRUE,"Sheet1"}</definedName>
    <definedName name="xxx_1_1" localSheetId="5" hidden="1">{"LOURES1",#N/A,TRUE,"Sheet1";"LOURES2",#N/A,TRUE,"Sheet1"}</definedName>
    <definedName name="xxx_1_1" hidden="1">{"LOURES1",#N/A,TRUE,"Sheet1";"LOURES2",#N/A,TRUE,"Sheet1"}</definedName>
    <definedName name="xxx_2" localSheetId="6" hidden="1">{"LOURES1",#N/A,TRUE,"Sheet1";"LOURES2",#N/A,TRUE,"Sheet1"}</definedName>
    <definedName name="xxx_2" localSheetId="4" hidden="1">{"LOURES1",#N/A,TRUE,"Sheet1";"LOURES2",#N/A,TRUE,"Sheet1"}</definedName>
    <definedName name="xxx_2" localSheetId="5" hidden="1">{"LOURES1",#N/A,TRUE,"Sheet1";"LOURES2",#N/A,TRUE,"Sheet1"}</definedName>
    <definedName name="xxx_2" hidden="1">{"LOURES1",#N/A,TRUE,"Sheet1";"LOURES2",#N/A,TRUE,"Sheet1"}</definedName>
    <definedName name="xxxx" localSheetId="6" hidden="1">{#N/A,#N/A,TRUE,"ER0699"}</definedName>
    <definedName name="xxxx" localSheetId="4" hidden="1">{#N/A,#N/A,TRUE,"ER0699"}</definedName>
    <definedName name="xxxx" localSheetId="5" hidden="1">{#N/A,#N/A,TRUE,"ER0699"}</definedName>
    <definedName name="xxxx" hidden="1">{#N/A,#N/A,TRUE,"ER0699"}</definedName>
    <definedName name="xxxx_1" localSheetId="6" hidden="1">{#N/A,#N/A,TRUE,"ER0699"}</definedName>
    <definedName name="xxxx_1" localSheetId="4" hidden="1">{#N/A,#N/A,TRUE,"ER0699"}</definedName>
    <definedName name="xxxx_1" localSheetId="5" hidden="1">{#N/A,#N/A,TRUE,"ER0699"}</definedName>
    <definedName name="xxxx_1" hidden="1">{#N/A,#N/A,TRUE,"ER0699"}</definedName>
    <definedName name="xxxx_1_1" localSheetId="6" hidden="1">{#N/A,#N/A,TRUE,"ER0699"}</definedName>
    <definedName name="xxxx_1_1" localSheetId="4" hidden="1">{#N/A,#N/A,TRUE,"ER0699"}</definedName>
    <definedName name="xxxx_1_1" localSheetId="5" hidden="1">{#N/A,#N/A,TRUE,"ER0699"}</definedName>
    <definedName name="xxxx_1_1" hidden="1">{#N/A,#N/A,TRUE,"ER0699"}</definedName>
    <definedName name="xxxx_2" localSheetId="6" hidden="1">{#N/A,#N/A,TRUE,"ER0699"}</definedName>
    <definedName name="xxxx_2" localSheetId="4" hidden="1">{#N/A,#N/A,TRUE,"ER0699"}</definedName>
    <definedName name="xxxx_2" localSheetId="5" hidden="1">{#N/A,#N/A,TRUE,"ER0699"}</definedName>
    <definedName name="xxxx_2" hidden="1">{#N/A,#N/A,TRUE,"ER0699"}</definedName>
    <definedName name="xxxx_3" hidden="1">{#N/A,#N/A,TRUE,"Pcm Budget 2002  Huf";#N/A,#N/A,TRUE,"Csepel";#N/A,#N/A,TRUE,"Gyor";#N/A,#N/A,TRUE,"Debrecen";#N/A,#N/A,TRUE,"Alba";#N/A,#N/A,TRUE,"Pecs";#N/A,#N/A,TRUE,"Szeged";#N/A,#N/A,TRUE,"Miskolc";#N/A,#N/A,TRUE,"Duna";#N/A,#N/A,TRUE,"Sopron";#N/A,#N/A,TRUE,"nyir";#N/A,#N/A,TRUE,"Kaniza";#N/A,#N/A,TRUE,"Kaposvar";#N/A,#N/A,TRUE,"Szolnok";#N/A,#N/A,TRUE,"Zala";#N/A,#N/A,TRUE,"Szombathely"}</definedName>
    <definedName name="xxxx_4" hidden="1">{#N/A,#N/A,TRUE,"Pcm Budget 2002  Huf";#N/A,#N/A,TRUE,"Csepel";#N/A,#N/A,TRUE,"Gyor";#N/A,#N/A,TRUE,"Debrecen";#N/A,#N/A,TRUE,"Alba";#N/A,#N/A,TRUE,"Pecs";#N/A,#N/A,TRUE,"Szeged";#N/A,#N/A,TRUE,"Miskolc";#N/A,#N/A,TRUE,"Duna";#N/A,#N/A,TRUE,"Sopron";#N/A,#N/A,TRUE,"nyir";#N/A,#N/A,TRUE,"Kaniza";#N/A,#N/A,TRUE,"Kaposvar";#N/A,#N/A,TRUE,"Szolnok";#N/A,#N/A,TRUE,"Zala";#N/A,#N/A,TRUE,"Szombathely"}</definedName>
    <definedName name="xxxx_5" hidden="1">{#N/A,#N/A,TRUE,"Pcm Budget 2002  Huf";#N/A,#N/A,TRUE,"Csepel";#N/A,#N/A,TRUE,"Gyor";#N/A,#N/A,TRUE,"Debrecen";#N/A,#N/A,TRUE,"Alba";#N/A,#N/A,TRUE,"Pecs";#N/A,#N/A,TRUE,"Szeged";#N/A,#N/A,TRUE,"Miskolc";#N/A,#N/A,TRUE,"Duna";#N/A,#N/A,TRUE,"Sopron";#N/A,#N/A,TRUE,"nyir";#N/A,#N/A,TRUE,"Kaniza";#N/A,#N/A,TRUE,"Kaposvar";#N/A,#N/A,TRUE,"Szolnok";#N/A,#N/A,TRUE,"Zala";#N/A,#N/A,TRUE,"Szombathely"}</definedName>
    <definedName name="xxxxx"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xxxxxxxxxxxxx" hidden="1">{#N/A,#N/A,TRUE,"Pcm Budget 2002  Huf";#N/A,#N/A,TRUE,"Csepel";#N/A,#N/A,TRUE,"Gyor";#N/A,#N/A,TRUE,"Debrecen";#N/A,#N/A,TRUE,"Alba";#N/A,#N/A,TRUE,"Pecs";#N/A,#N/A,TRUE,"Szeged";#N/A,#N/A,TRUE,"Miskolc";#N/A,#N/A,TRUE,"Duna";#N/A,#N/A,TRUE,"Sopron";#N/A,#N/A,TRUE,"nyir";#N/A,#N/A,TRUE,"Kaniza";#N/A,#N/A,TRUE,"Kaposvar";#N/A,#N/A,TRUE,"Szolnok";#N/A,#N/A,TRUE,"Zala";#N/A,#N/A,TRUE,"Szombathely"}</definedName>
    <definedName name="xxxxxxxxxxxxx_2" hidden="1">{#N/A,#N/A,TRUE,"Pcm Budget 2002  Huf";#N/A,#N/A,TRUE,"Csepel";#N/A,#N/A,TRUE,"Gyor";#N/A,#N/A,TRUE,"Debrecen";#N/A,#N/A,TRUE,"Alba";#N/A,#N/A,TRUE,"Pecs";#N/A,#N/A,TRUE,"Szeged";#N/A,#N/A,TRUE,"Miskolc";#N/A,#N/A,TRUE,"Duna";#N/A,#N/A,TRUE,"Sopron";#N/A,#N/A,TRUE,"nyir";#N/A,#N/A,TRUE,"Kaniza";#N/A,#N/A,TRUE,"Kaposvar";#N/A,#N/A,TRUE,"Szolnok";#N/A,#N/A,TRUE,"Zala";#N/A,#N/A,TRUE,"Szombathely"}</definedName>
    <definedName name="xxxxxxxxxxxxx_3" hidden="1">{#N/A,#N/A,TRUE,"Pcm Budget 2002  Huf";#N/A,#N/A,TRUE,"Csepel";#N/A,#N/A,TRUE,"Gyor";#N/A,#N/A,TRUE,"Debrecen";#N/A,#N/A,TRUE,"Alba";#N/A,#N/A,TRUE,"Pecs";#N/A,#N/A,TRUE,"Szeged";#N/A,#N/A,TRUE,"Miskolc";#N/A,#N/A,TRUE,"Duna";#N/A,#N/A,TRUE,"Sopron";#N/A,#N/A,TRUE,"nyir";#N/A,#N/A,TRUE,"Kaniza";#N/A,#N/A,TRUE,"Kaposvar";#N/A,#N/A,TRUE,"Szolnok";#N/A,#N/A,TRUE,"Zala";#N/A,#N/A,TRUE,"Szombathely"}</definedName>
    <definedName name="xxxxxxxxxxxxx_4" hidden="1">{#N/A,#N/A,TRUE,"Pcm Budget 2002  Huf";#N/A,#N/A,TRUE,"Csepel";#N/A,#N/A,TRUE,"Gyor";#N/A,#N/A,TRUE,"Debrecen";#N/A,#N/A,TRUE,"Alba";#N/A,#N/A,TRUE,"Pecs";#N/A,#N/A,TRUE,"Szeged";#N/A,#N/A,TRUE,"Miskolc";#N/A,#N/A,TRUE,"Duna";#N/A,#N/A,TRUE,"Sopron";#N/A,#N/A,TRUE,"nyir";#N/A,#N/A,TRUE,"Kaniza";#N/A,#N/A,TRUE,"Kaposvar";#N/A,#N/A,TRUE,"Szolnok";#N/A,#N/A,TRUE,"Zala";#N/A,#N/A,TRUE,"Szombathely"}</definedName>
    <definedName name="xxxxxxxxxxxxx_5" hidden="1">{#N/A,#N/A,TRUE,"Pcm Budget 2002  Huf";#N/A,#N/A,TRUE,"Csepel";#N/A,#N/A,TRUE,"Gyor";#N/A,#N/A,TRUE,"Debrecen";#N/A,#N/A,TRUE,"Alba";#N/A,#N/A,TRUE,"Pecs";#N/A,#N/A,TRUE,"Szeged";#N/A,#N/A,TRUE,"Miskolc";#N/A,#N/A,TRUE,"Duna";#N/A,#N/A,TRUE,"Sopron";#N/A,#N/A,TRUE,"nyir";#N/A,#N/A,TRUE,"Kaniza";#N/A,#N/A,TRUE,"Kaposvar";#N/A,#N/A,TRUE,"Szolnok";#N/A,#N/A,TRUE,"Zala";#N/A,#N/A,TRUE,"Szombathely"}</definedName>
    <definedName name="xxy" hidden="1">{#N/A,#N/A,FALSE,"SIM95"}</definedName>
    <definedName name="xyx" hidden="1">#REF!</definedName>
    <definedName name="xyz">#REF!</definedName>
    <definedName name="XZW" hidden="1">{#N/A,#N/A,TRUE,"Sinop";#N/A,#N/A,TRUE,"Inv";#N/A,#N/A,TRUE,"Pl Neg Gás";#N/A,#N/A,TRUE,"Vtos 2.1.98";#N/A,#N/A,TRUE,"FSE";#N/A,#N/A,TRUE,"Res";#N/A,#N/A,TRUE,"Bal";#N/A,#N/A,TRUE,"ProgrInv";#N/A,#N/A,TRUE,"Res Mes";#N/A,#N/A,TRUE,"Fl.Cx ";#N/A,#N/A,TRUE,"DesvInv";#N/A,#N/A,TRUE,"DesvRes ";#N/A,#N/A,TRUE,"DesvResInv";#N/A,#N/A,TRUE,"Param";#N/A,#N/A,TRUE,"NotEssi"}</definedName>
    <definedName name="XZW_2" hidden="1">{#N/A,#N/A,TRUE,"Sinop";#N/A,#N/A,TRUE,"Inv";#N/A,#N/A,TRUE,"Pl Neg Gás";#N/A,#N/A,TRUE,"Vtos 2.1.98";#N/A,#N/A,TRUE,"FSE";#N/A,#N/A,TRUE,"Res";#N/A,#N/A,TRUE,"Bal";#N/A,#N/A,TRUE,"ProgrInv";#N/A,#N/A,TRUE,"Res Mes";#N/A,#N/A,TRUE,"Fl.Cx ";#N/A,#N/A,TRUE,"DesvInv";#N/A,#N/A,TRUE,"DesvRes ";#N/A,#N/A,TRUE,"DesvResInv";#N/A,#N/A,TRUE,"Param";#N/A,#N/A,TRUE,"NotEssi"}</definedName>
    <definedName name="XZW_3" hidden="1">{#N/A,#N/A,TRUE,"Sinop";#N/A,#N/A,TRUE,"Inv";#N/A,#N/A,TRUE,"Pl Neg Gás";#N/A,#N/A,TRUE,"Vtos 2.1.98";#N/A,#N/A,TRUE,"FSE";#N/A,#N/A,TRUE,"Res";#N/A,#N/A,TRUE,"Bal";#N/A,#N/A,TRUE,"ProgrInv";#N/A,#N/A,TRUE,"Res Mes";#N/A,#N/A,TRUE,"Fl.Cx ";#N/A,#N/A,TRUE,"DesvInv";#N/A,#N/A,TRUE,"DesvRes ";#N/A,#N/A,TRUE,"DesvResInv";#N/A,#N/A,TRUE,"Param";#N/A,#N/A,TRUE,"NotEssi"}</definedName>
    <definedName name="XZW_4" hidden="1">{#N/A,#N/A,TRUE,"Sinop";#N/A,#N/A,TRUE,"Inv";#N/A,#N/A,TRUE,"Pl Neg Gás";#N/A,#N/A,TRUE,"Vtos 2.1.98";#N/A,#N/A,TRUE,"FSE";#N/A,#N/A,TRUE,"Res";#N/A,#N/A,TRUE,"Bal";#N/A,#N/A,TRUE,"ProgrInv";#N/A,#N/A,TRUE,"Res Mes";#N/A,#N/A,TRUE,"Fl.Cx ";#N/A,#N/A,TRUE,"DesvInv";#N/A,#N/A,TRUE,"DesvRes ";#N/A,#N/A,TRUE,"DesvResInv";#N/A,#N/A,TRUE,"Param";#N/A,#N/A,TRUE,"NotEssi"}</definedName>
    <definedName name="XZW_5" hidden="1">{#N/A,#N/A,TRUE,"Sinop";#N/A,#N/A,TRUE,"Inv";#N/A,#N/A,TRUE,"Pl Neg Gás";#N/A,#N/A,TRUE,"Vtos 2.1.98";#N/A,#N/A,TRUE,"FSE";#N/A,#N/A,TRUE,"Res";#N/A,#N/A,TRUE,"Bal";#N/A,#N/A,TRUE,"ProgrInv";#N/A,#N/A,TRUE,"Res Mes";#N/A,#N/A,TRUE,"Fl.Cx ";#N/A,#N/A,TRUE,"DesvInv";#N/A,#N/A,TRUE,"DesvRes ";#N/A,#N/A,TRUE,"DesvResInv";#N/A,#N/A,TRUE,"Param";#N/A,#N/A,TRUE,"NotEssi"}</definedName>
    <definedName name="y" hidden="1">{#N/A,#N/A,TRUE,"Pcm Budget 2002  Huf";#N/A,#N/A,TRUE,"Csepel";#N/A,#N/A,TRUE,"Gyor";#N/A,#N/A,TRUE,"Debrecen";#N/A,#N/A,TRUE,"Alba";#N/A,#N/A,TRUE,"Pecs";#N/A,#N/A,TRUE,"Szeged";#N/A,#N/A,TRUE,"Miskolc";#N/A,#N/A,TRUE,"Duna";#N/A,#N/A,TRUE,"Sopron";#N/A,#N/A,TRUE,"nyir";#N/A,#N/A,TRUE,"Kaniza";#N/A,#N/A,TRUE,"Kaposvar";#N/A,#N/A,TRUE,"Szolnok";#N/A,#N/A,TRUE,"Zala";#N/A,#N/A,TRUE,"Szombathely"}</definedName>
    <definedName name="y_2" hidden="1">{#N/A,#N/A,TRUE,"Pcm Budget 2002  Huf";#N/A,#N/A,TRUE,"Csepel";#N/A,#N/A,TRUE,"Gyor";#N/A,#N/A,TRUE,"Debrecen";#N/A,#N/A,TRUE,"Alba";#N/A,#N/A,TRUE,"Pecs";#N/A,#N/A,TRUE,"Szeged";#N/A,#N/A,TRUE,"Miskolc";#N/A,#N/A,TRUE,"Duna";#N/A,#N/A,TRUE,"Sopron";#N/A,#N/A,TRUE,"nyir";#N/A,#N/A,TRUE,"Kaniza";#N/A,#N/A,TRUE,"Kaposvar";#N/A,#N/A,TRUE,"Szolnok";#N/A,#N/A,TRUE,"Zala";#N/A,#N/A,TRUE,"Szombathely"}</definedName>
    <definedName name="y_3" hidden="1">{#N/A,#N/A,TRUE,"Pcm Budget 2002  Huf";#N/A,#N/A,TRUE,"Csepel";#N/A,#N/A,TRUE,"Gyor";#N/A,#N/A,TRUE,"Debrecen";#N/A,#N/A,TRUE,"Alba";#N/A,#N/A,TRUE,"Pecs";#N/A,#N/A,TRUE,"Szeged";#N/A,#N/A,TRUE,"Miskolc";#N/A,#N/A,TRUE,"Duna";#N/A,#N/A,TRUE,"Sopron";#N/A,#N/A,TRUE,"nyir";#N/A,#N/A,TRUE,"Kaniza";#N/A,#N/A,TRUE,"Kaposvar";#N/A,#N/A,TRUE,"Szolnok";#N/A,#N/A,TRUE,"Zala";#N/A,#N/A,TRUE,"Szombathely"}</definedName>
    <definedName name="y_4" hidden="1">{#N/A,#N/A,TRUE,"Pcm Budget 2002  Huf";#N/A,#N/A,TRUE,"Csepel";#N/A,#N/A,TRUE,"Gyor";#N/A,#N/A,TRUE,"Debrecen";#N/A,#N/A,TRUE,"Alba";#N/A,#N/A,TRUE,"Pecs";#N/A,#N/A,TRUE,"Szeged";#N/A,#N/A,TRUE,"Miskolc";#N/A,#N/A,TRUE,"Duna";#N/A,#N/A,TRUE,"Sopron";#N/A,#N/A,TRUE,"nyir";#N/A,#N/A,TRUE,"Kaniza";#N/A,#N/A,TRUE,"Kaposvar";#N/A,#N/A,TRUE,"Szolnok";#N/A,#N/A,TRUE,"Zala";#N/A,#N/A,TRUE,"Szombathely"}</definedName>
    <definedName name="y_5" hidden="1">{#N/A,#N/A,TRUE,"Pcm Budget 2002  Huf";#N/A,#N/A,TRUE,"Csepel";#N/A,#N/A,TRUE,"Gyor";#N/A,#N/A,TRUE,"Debrecen";#N/A,#N/A,TRUE,"Alba";#N/A,#N/A,TRUE,"Pecs";#N/A,#N/A,TRUE,"Szeged";#N/A,#N/A,TRUE,"Miskolc";#N/A,#N/A,TRUE,"Duna";#N/A,#N/A,TRUE,"Sopron";#N/A,#N/A,TRUE,"nyir";#N/A,#N/A,TRUE,"Kaniza";#N/A,#N/A,TRUE,"Kaposvar";#N/A,#N/A,TRUE,"Szolnok";#N/A,#N/A,TRUE,"Zala";#N/A,#N/A,TRUE,"Szombathely"}</definedName>
    <definedName name="y_m" hidden="1">#REF!</definedName>
    <definedName name="Y7U" hidden="1">{#N/A,#N/A,TRUE,"GLOBAL";#N/A,#N/A,TRUE,"RUSTICOS";#N/A,#N/A,TRUE,"INMUEBLES"}</definedName>
    <definedName name="yas" hidden="1">#REF!</definedName>
    <definedName name="yasin" hidden="1">#REF!</definedName>
    <definedName name="Year">#REF!</definedName>
    <definedName name="year_start">#REF!</definedName>
    <definedName name="YEARHIGH" hidden="1">"YEARHIGH"</definedName>
    <definedName name="YEARLOW" hidden="1">"YEARLOW"</definedName>
    <definedName name="Years">#REF!</definedName>
    <definedName name="Yend">#REF!</definedName>
    <definedName name="YesNo">#REF!</definedName>
    <definedName name="YesNo2019">#REF!</definedName>
    <definedName name="ygf" hidden="1">#REF!</definedName>
    <definedName name="YGHDEIW" hidden="1">{"'Parte I (BPA)'!$A$1:$A$3"}</definedName>
    <definedName name="yhi"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_1" localSheetId="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_1" localSheetId="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_1" localSheetId="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jsryj" hidden="1">#REF!</definedName>
    <definedName name="yjukklkl"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Ystart">#REF!</definedName>
    <definedName name="YTDstart">#REF!</definedName>
    <definedName name="ytrew" hidden="1">#REF!</definedName>
    <definedName name="ytyry" localSheetId="6" hidden="1">{#N/A,#N/A,FALSE,"property";#N/A,#N/A,FALSE,"tenants";#N/A,#N/A,FALSE,"capital";#N/A,#N/A,FALSE,"summary"}</definedName>
    <definedName name="ytyry" localSheetId="4" hidden="1">{#N/A,#N/A,FALSE,"property";#N/A,#N/A,FALSE,"tenants";#N/A,#N/A,FALSE,"capital";#N/A,#N/A,FALSE,"summary"}</definedName>
    <definedName name="ytyry" localSheetId="5" hidden="1">{#N/A,#N/A,FALSE,"property";#N/A,#N/A,FALSE,"tenants";#N/A,#N/A,FALSE,"capital";#N/A,#N/A,FALSE,"summary"}</definedName>
    <definedName name="ytyry" hidden="1">{#N/A,#N/A,FALSE,"property";#N/A,#N/A,FALSE,"tenants";#N/A,#N/A,FALSE,"capital";#N/A,#N/A,FALSE,"summary"}</definedName>
    <definedName name="yu" hidden="1">#REF!</definedName>
    <definedName name="yui" hidden="1">#REF!</definedName>
    <definedName name="YUTYUTIIYIYUIIUIU" localSheetId="6" hidden="1">{"Inter_Business_Direct_Alloc (XNV)",#N/A,FALSE,"XNV";"Inter_Business_Indirect_Alloc (XNV)",#N/A,FALSE,"XNV";"Corporate_Services (XNV)",#N/A,FALSE,"XNV"}</definedName>
    <definedName name="YUTYUTIIYIYUIIUIU" localSheetId="4" hidden="1">{"Inter_Business_Direct_Alloc (XNV)",#N/A,FALSE,"XNV";"Inter_Business_Indirect_Alloc (XNV)",#N/A,FALSE,"XNV";"Corporate_Services (XNV)",#N/A,FALSE,"XNV"}</definedName>
    <definedName name="YUTYUTIIYIYUIIUIU" localSheetId="5" hidden="1">{"Inter_Business_Direct_Alloc (XNV)",#N/A,FALSE,"XNV";"Inter_Business_Indirect_Alloc (XNV)",#N/A,FALSE,"XNV";"Corporate_Services (XNV)",#N/A,FALSE,"XNV"}</definedName>
    <definedName name="YUTYUTIIYIYUIIUIU" hidden="1">{"Inter_Business_Direct_Alloc (XNV)",#N/A,FALSE,"XNV";"Inter_Business_Indirect_Alloc (XNV)",#N/A,FALSE,"XNV";"Corporate_Services (XNV)",#N/A,FALSE,"XNV"}</definedName>
    <definedName name="yuy" hidden="1">#REF!</definedName>
    <definedName name="YXCV">#N/A</definedName>
    <definedName name="YXCV_1">#N/A</definedName>
    <definedName name="YXCV_11">#N/A</definedName>
    <definedName name="YXCV_11_50">#N/A</definedName>
    <definedName name="YXCV_12">#N/A</definedName>
    <definedName name="YXCV_12_50">#N/A</definedName>
    <definedName name="YXCV_13">#N/A</definedName>
    <definedName name="YXCV_13_50">#N/A</definedName>
    <definedName name="YXCV_14">#N/A</definedName>
    <definedName name="YXCV_14_50">#N/A</definedName>
    <definedName name="YXCV_15">#N/A</definedName>
    <definedName name="YXCV_15_50">#N/A</definedName>
    <definedName name="YXCV_16">#N/A</definedName>
    <definedName name="YXCV_16_50">#N/A</definedName>
    <definedName name="YXCV_18">#N/A</definedName>
    <definedName name="YXCV_18_50">#N/A</definedName>
    <definedName name="YXCV_19">#N/A</definedName>
    <definedName name="YXCV_19_50">#N/A</definedName>
    <definedName name="YXCV_20">#N/A</definedName>
    <definedName name="YXCV_20_50">#N/A</definedName>
    <definedName name="YXCV_21">#N/A</definedName>
    <definedName name="YXCV_21_50">#N/A</definedName>
    <definedName name="YXCV_22">#N/A</definedName>
    <definedName name="YXCV_22_50">#N/A</definedName>
    <definedName name="YXCV_23">#N/A</definedName>
    <definedName name="YXCV_23_50">#N/A</definedName>
    <definedName name="YXCV_24">#N/A</definedName>
    <definedName name="YXCV_24_50">#N/A</definedName>
    <definedName name="YXCV_3">#N/A</definedName>
    <definedName name="YXCV_3_50">#N/A</definedName>
    <definedName name="YXCV_39">#N/A</definedName>
    <definedName name="YXCV_39_50">#N/A</definedName>
    <definedName name="YXCV_41">#N/A</definedName>
    <definedName name="YXCV_41_50">#N/A</definedName>
    <definedName name="YXCV_50">#N/A</definedName>
    <definedName name="YY" hidden="1">#REF!</definedName>
    <definedName name="YYUYYYY"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yyy" hidden="1">#REF!</definedName>
    <definedName name="yyyyy" localSheetId="6" hidden="1">{#N/A,#N/A,FALSE,"property";#N/A,#N/A,FALSE,"tenants";#N/A,#N/A,FALSE,"capital";#N/A,#N/A,FALSE,"summary"}</definedName>
    <definedName name="yyyyy" localSheetId="4" hidden="1">{#N/A,#N/A,FALSE,"property";#N/A,#N/A,FALSE,"tenants";#N/A,#N/A,FALSE,"capital";#N/A,#N/A,FALSE,"summary"}</definedName>
    <definedName name="yyyyy" localSheetId="5" hidden="1">{#N/A,#N/A,FALSE,"property";#N/A,#N/A,FALSE,"tenants";#N/A,#N/A,FALSE,"capital";#N/A,#N/A,FALSE,"summary"}</definedName>
    <definedName name="yyyyy" hidden="1">{#N/A,#N/A,FALSE,"property";#N/A,#N/A,FALSE,"tenants";#N/A,#N/A,FALSE,"capital";#N/A,#N/A,FALSE,"summary"}</definedName>
    <definedName name="YYYYY_1" localSheetId="6" hidden="1">{"LOURES1",#N/A,TRUE,"Sheet1";"LOURES2",#N/A,TRUE,"Sheet1"}</definedName>
    <definedName name="YYYYY_1" localSheetId="4" hidden="1">{"LOURES1",#N/A,TRUE,"Sheet1";"LOURES2",#N/A,TRUE,"Sheet1"}</definedName>
    <definedName name="YYYYY_1" localSheetId="5" hidden="1">{"LOURES1",#N/A,TRUE,"Sheet1";"LOURES2",#N/A,TRUE,"Sheet1"}</definedName>
    <definedName name="YYYYY_1" hidden="1">{"LOURES1",#N/A,TRUE,"Sheet1";"LOURES2",#N/A,TRUE,"Sheet1"}</definedName>
    <definedName name="YYYYY_1_1" localSheetId="6" hidden="1">{"LOURES1",#N/A,TRUE,"Sheet1";"LOURES2",#N/A,TRUE,"Sheet1"}</definedName>
    <definedName name="YYYYY_1_1" localSheetId="4" hidden="1">{"LOURES1",#N/A,TRUE,"Sheet1";"LOURES2",#N/A,TRUE,"Sheet1"}</definedName>
    <definedName name="YYYYY_1_1" localSheetId="5" hidden="1">{"LOURES1",#N/A,TRUE,"Sheet1";"LOURES2",#N/A,TRUE,"Sheet1"}</definedName>
    <definedName name="YYYYY_1_1" hidden="1">{"LOURES1",#N/A,TRUE,"Sheet1";"LOURES2",#N/A,TRUE,"Sheet1"}</definedName>
    <definedName name="YYYYY_2" localSheetId="6" hidden="1">{"LOURES1",#N/A,TRUE,"Sheet1";"LOURES2",#N/A,TRUE,"Sheet1"}</definedName>
    <definedName name="YYYYY_2" localSheetId="4" hidden="1">{"LOURES1",#N/A,TRUE,"Sheet1";"LOURES2",#N/A,TRUE,"Sheet1"}</definedName>
    <definedName name="YYYYY_2" localSheetId="5" hidden="1">{"LOURES1",#N/A,TRUE,"Sheet1";"LOURES2",#N/A,TRUE,"Sheet1"}</definedName>
    <definedName name="YYYYY_2" hidden="1">{"LOURES1",#N/A,TRUE,"Sheet1";"LOURES2",#N/A,TRUE,"Sheet1"}</definedName>
    <definedName name="yyyyyy" localSheetId="6" hidden="1">{"balance sheet",#N/A,FALSE,"balance sheet";#N/A,#N/A,FALSE,"income stmt (YTD)";"income stmt",#N/A,FALSE,"income stmt ";"cash flow YTD",#N/A,FALSE,"cash flow (YTD)";"cash flow",#N/A,FALSE,"cash flow "}</definedName>
    <definedName name="yyyyyy" localSheetId="4" hidden="1">{"balance sheet",#N/A,FALSE,"balance sheet";#N/A,#N/A,FALSE,"income stmt (YTD)";"income stmt",#N/A,FALSE,"income stmt ";"cash flow YTD",#N/A,FALSE,"cash flow (YTD)";"cash flow",#N/A,FALSE,"cash flow "}</definedName>
    <definedName name="yyyyyy" localSheetId="5" hidden="1">{"balance sheet",#N/A,FALSE,"balance sheet";#N/A,#N/A,FALSE,"income stmt (YTD)";"income stmt",#N/A,FALSE,"income stmt ";"cash flow YTD",#N/A,FALSE,"cash flow (YTD)";"cash flow",#N/A,FALSE,"cash flow "}</definedName>
    <definedName name="yyyyyy" hidden="1">{"balance sheet",#N/A,FALSE,"balance sheet";#N/A,#N/A,FALSE,"income stmt (YTD)";"income stmt",#N/A,FALSE,"income stmt ";"cash flow YTD",#N/A,FALSE,"cash flow (YTD)";"cash flow",#N/A,FALSE,"cash flow "}</definedName>
    <definedName name="yyyyyyyyyy666666666" hidden="1">#REF!</definedName>
    <definedName name="YYZ" hidden="1">{#N/A,#N/A,FALSE,"SIM95"}</definedName>
    <definedName name="Z_1591BA60_38AC_11D5_8F5D_0010A4EBBF46_.wvu.PrintArea" hidden="1">#REF!</definedName>
    <definedName name="Z_2292F3C1_E908_4F55_A021_313ACE5139B6_.wvu.Rows" hidden="1">#REF!,#REF!,#REF!</definedName>
    <definedName name="Z_5EC7122A_2F1A_11D9_A08B_000129091764_.wvu.Cols" hidden="1">#REF!</definedName>
    <definedName name="Z_5EC7122A_2F1A_11D9_A08B_000129091764_.wvu.Rows" hidden="1">#REF!,#REF!</definedName>
    <definedName name="ZA" hidden="1">{#N/A,#N/A,FALSE,"d111a-bdie-d"}</definedName>
    <definedName name="zadsfeg" hidden="1">#REF!</definedName>
    <definedName name="ZAQ" hidden="1">{#N/A,#N/A,TRUE,"GLOBAL";#N/A,#N/A,TRUE,"RUSTICOS";#N/A,#N/A,TRUE,"INMUEBLES"}</definedName>
    <definedName name="ZAS" hidden="1">{#N/A,#N/A,TRUE,"GLOBAL";#N/A,#N/A,TRUE,"RUSTICOS";#N/A,#N/A,TRUE,"INMUEBLES"}</definedName>
    <definedName name="ZAtq" hidden="1">#REF!</definedName>
    <definedName name="Zaventhem2" localSheetId="6" hidden="1">{"detail1",#N/A,FALSE,"Sheet1";"detail2",#N/A,FALSE,"Sheet1";"detail3",#N/A,FALSE,"Sheet1";"detail4",#N/A,FALSE,"Sheet1";"detail5",#N/A,FALSE,"Sheet1";"detail6",#N/A,FALSE,"Sheet1";"detail7",#N/A,FALSE,"Sheet1";"detail8",#N/A,FALSE,"Sheet1";"detail9",#N/A,FALSE,"Sheet1"}</definedName>
    <definedName name="Zaventhem2" localSheetId="4" hidden="1">{"detail1",#N/A,FALSE,"Sheet1";"detail2",#N/A,FALSE,"Sheet1";"detail3",#N/A,FALSE,"Sheet1";"detail4",#N/A,FALSE,"Sheet1";"detail5",#N/A,FALSE,"Sheet1";"detail6",#N/A,FALSE,"Sheet1";"detail7",#N/A,FALSE,"Sheet1";"detail8",#N/A,FALSE,"Sheet1";"detail9",#N/A,FALSE,"Sheet1"}</definedName>
    <definedName name="Zaventhem2" localSheetId="5" hidden="1">{"detail1",#N/A,FALSE,"Sheet1";"detail2",#N/A,FALSE,"Sheet1";"detail3",#N/A,FALSE,"Sheet1";"detail4",#N/A,FALSE,"Sheet1";"detail5",#N/A,FALSE,"Sheet1";"detail6",#N/A,FALSE,"Sheet1";"detail7",#N/A,FALSE,"Sheet1";"detail8",#N/A,FALSE,"Sheet1";"detail9",#N/A,FALSE,"Sheet1"}</definedName>
    <definedName name="Zaventhem2" hidden="1">{"detail1",#N/A,FALSE,"Sheet1";"detail2",#N/A,FALSE,"Sheet1";"detail3",#N/A,FALSE,"Sheet1";"detail4",#N/A,FALSE,"Sheet1";"detail5",#N/A,FALSE,"Sheet1";"detail6",#N/A,FALSE,"Sheet1";"detail7",#N/A,FALSE,"Sheet1";"detail8",#N/A,FALSE,"Sheet1";"detail9",#N/A,FALSE,"Sheet1"}</definedName>
    <definedName name="Ze" hidden="1">#REF!</definedName>
    <definedName name="Zé" hidden="1">{#N/A,#N/A,FALSE,"d111a-bdie-d"}</definedName>
    <definedName name="zedez" hidden="1">{#N/A,#N/A,TRUE,"Pcm Budget 2002  Huf";#N/A,#N/A,TRUE,"Csepel";#N/A,#N/A,TRUE,"Gyor";#N/A,#N/A,TRUE,"Debrecen";#N/A,#N/A,TRUE,"Alba";#N/A,#N/A,TRUE,"Pecs";#N/A,#N/A,TRUE,"Szeged";#N/A,#N/A,TRUE,"Miskolc";#N/A,#N/A,TRUE,"Duna";#N/A,#N/A,TRUE,"Sopron";#N/A,#N/A,TRUE,"nyir";#N/A,#N/A,TRUE,"Kaniza";#N/A,#N/A,TRUE,"Kaposvar";#N/A,#N/A,TRUE,"Szolnok";#N/A,#N/A,TRUE,"Zala";#N/A,#N/A,TRUE,"Szombathely"}</definedName>
    <definedName name="zedez_2" hidden="1">{#N/A,#N/A,TRUE,"Pcm Budget 2002  Huf";#N/A,#N/A,TRUE,"Csepel";#N/A,#N/A,TRUE,"Gyor";#N/A,#N/A,TRUE,"Debrecen";#N/A,#N/A,TRUE,"Alba";#N/A,#N/A,TRUE,"Pecs";#N/A,#N/A,TRUE,"Szeged";#N/A,#N/A,TRUE,"Miskolc";#N/A,#N/A,TRUE,"Duna";#N/A,#N/A,TRUE,"Sopron";#N/A,#N/A,TRUE,"nyir";#N/A,#N/A,TRUE,"Kaniza";#N/A,#N/A,TRUE,"Kaposvar";#N/A,#N/A,TRUE,"Szolnok";#N/A,#N/A,TRUE,"Zala";#N/A,#N/A,TRUE,"Szombathely"}</definedName>
    <definedName name="zedez_3" hidden="1">{#N/A,#N/A,TRUE,"Pcm Budget 2002  Huf";#N/A,#N/A,TRUE,"Csepel";#N/A,#N/A,TRUE,"Gyor";#N/A,#N/A,TRUE,"Debrecen";#N/A,#N/A,TRUE,"Alba";#N/A,#N/A,TRUE,"Pecs";#N/A,#N/A,TRUE,"Szeged";#N/A,#N/A,TRUE,"Miskolc";#N/A,#N/A,TRUE,"Duna";#N/A,#N/A,TRUE,"Sopron";#N/A,#N/A,TRUE,"nyir";#N/A,#N/A,TRUE,"Kaniza";#N/A,#N/A,TRUE,"Kaposvar";#N/A,#N/A,TRUE,"Szolnok";#N/A,#N/A,TRUE,"Zala";#N/A,#N/A,TRUE,"Szombathely"}</definedName>
    <definedName name="zedez_4" hidden="1">{#N/A,#N/A,TRUE,"Pcm Budget 2002  Huf";#N/A,#N/A,TRUE,"Csepel";#N/A,#N/A,TRUE,"Gyor";#N/A,#N/A,TRUE,"Debrecen";#N/A,#N/A,TRUE,"Alba";#N/A,#N/A,TRUE,"Pecs";#N/A,#N/A,TRUE,"Szeged";#N/A,#N/A,TRUE,"Miskolc";#N/A,#N/A,TRUE,"Duna";#N/A,#N/A,TRUE,"Sopron";#N/A,#N/A,TRUE,"nyir";#N/A,#N/A,TRUE,"Kaniza";#N/A,#N/A,TRUE,"Kaposvar";#N/A,#N/A,TRUE,"Szolnok";#N/A,#N/A,TRUE,"Zala";#N/A,#N/A,TRUE,"Szombathely"}</definedName>
    <definedName name="zedez_5" hidden="1">{#N/A,#N/A,TRUE,"Pcm Budget 2002  Huf";#N/A,#N/A,TRUE,"Csepel";#N/A,#N/A,TRUE,"Gyor";#N/A,#N/A,TRUE,"Debrecen";#N/A,#N/A,TRUE,"Alba";#N/A,#N/A,TRUE,"Pecs";#N/A,#N/A,TRUE,"Szeged";#N/A,#N/A,TRUE,"Miskolc";#N/A,#N/A,TRUE,"Duna";#N/A,#N/A,TRUE,"Sopron";#N/A,#N/A,TRUE,"nyir";#N/A,#N/A,TRUE,"Kaniza";#N/A,#N/A,TRUE,"Kaposvar";#N/A,#N/A,TRUE,"Szolnok";#N/A,#N/A,TRUE,"Zala";#N/A,#N/A,TRUE,"Szombathely"}</definedName>
    <definedName name="zefdzae" hidden="1">{"SUMM",#N/A,TRUE,"C";"ACT_PROD",#N/A,TRUE,"A";"ACT_SHIP",#N/A,TRUE,"A";"BP_YLD",#N/A,TRUE,"B";"ACTZ_PROD",#N/A,TRUE,"D";"ACTZ_SHIP",#N/A,TRUE,"D";"ACTZ_YLD",#N/A,TRUE,"E";"CPSI_PROD",#N/A,TRUE,"F";"CPSI_SHIP",#N/A,TRUE,"F"}</definedName>
    <definedName name="zegtze" hidden="1">#REF!</definedName>
    <definedName name="zes">NA()</definedName>
    <definedName name="zes_17">NA()</definedName>
    <definedName name="zestawienie">37391.4140491898</definedName>
    <definedName name="Zgłaszający">#REF!</definedName>
    <definedName name="zgzg" hidden="1">#REF!</definedName>
    <definedName name="zikakshj" hidden="1">#REF!</definedName>
    <definedName name="Zuta" hidden="1">#REF!</definedName>
    <definedName name="ZWX" hidden="1">{#N/A,#N/A,FALSE,"ccIAPMEI";#N/A,#N/A,FALSE,"FlR2";#N/A,#N/A,FALSE,"FlR1"}</definedName>
    <definedName name="ZWX_2" hidden="1">{#N/A,#N/A,FALSE,"ccIAPMEI";#N/A,#N/A,FALSE,"FlR2";#N/A,#N/A,FALSE,"FlR1"}</definedName>
    <definedName name="ZWX_3" hidden="1">{#N/A,#N/A,FALSE,"ccIAPMEI";#N/A,#N/A,FALSE,"FlR2";#N/A,#N/A,FALSE,"FlR1"}</definedName>
    <definedName name="ZWX_4" hidden="1">{#N/A,#N/A,FALSE,"ccIAPMEI";#N/A,#N/A,FALSE,"FlR2";#N/A,#N/A,FALSE,"FlR1"}</definedName>
    <definedName name="ZWX_5" hidden="1">{#N/A,#N/A,FALSE,"ccIAPMEI";#N/A,#N/A,FALSE,"FlR2";#N/A,#N/A,FALSE,"FlR1"}</definedName>
    <definedName name="zx" hidden="1">#REF!</definedName>
    <definedName name="ZXC" hidden="1">#REF!</definedName>
    <definedName name="ZXCQ" hidden="1">#REF!</definedName>
    <definedName name="ZXCV" hidden="1">#REF!</definedName>
    <definedName name="zxcvbn" hidden="1">#REF!</definedName>
    <definedName name="ZXD" hidden="1">{#N/A,#N/A,TRUE,"GLOBAL";#N/A,#N/A,TRUE,"RUSTICOS";#N/A,#N/A,TRUE,"INMUEBLES"}</definedName>
    <definedName name="zz" hidden="1">{#N/A,#N/A,TRUE,"Forecast &amp; Analysis";#N/A,#N/A,TRUE,"Market Values";#N/A,#N/A,TRUE,"Ratios";#N/A,#N/A,TRUE,"Regressions";#N/A,#N/A,TRUE,"Market Values";#N/A,#N/A,TRUE,"Parameters &amp; Results"}</definedName>
    <definedName name="ZZITAAAA" hidden="1">#REF!</definedName>
    <definedName name="zzz" hidden="1">{#N/A,#N/A,TRUE,"Pcm Budget 2002  Huf";#N/A,#N/A,TRUE,"Csepel";#N/A,#N/A,TRUE,"Gyor";#N/A,#N/A,TRUE,"Debrecen";#N/A,#N/A,TRUE,"Alba";#N/A,#N/A,TRUE,"Pecs";#N/A,#N/A,TRUE,"Szeged";#N/A,#N/A,TRUE,"Miskolc";#N/A,#N/A,TRUE,"Duna";#N/A,#N/A,TRUE,"Sopron";#N/A,#N/A,TRUE,"nyir";#N/A,#N/A,TRUE,"Kaniza";#N/A,#N/A,TRUE,"Kaposvar";#N/A,#N/A,TRUE,"Szolnok";#N/A,#N/A,TRUE,"Zala";#N/A,#N/A,TRUE,"Szombathely"}</definedName>
    <definedName name="zzz_2" hidden="1">{#N/A,#N/A,TRUE,"Pcm Budget 2002  Huf";#N/A,#N/A,TRUE,"Csepel";#N/A,#N/A,TRUE,"Gyor";#N/A,#N/A,TRUE,"Debrecen";#N/A,#N/A,TRUE,"Alba";#N/A,#N/A,TRUE,"Pecs";#N/A,#N/A,TRUE,"Szeged";#N/A,#N/A,TRUE,"Miskolc";#N/A,#N/A,TRUE,"Duna";#N/A,#N/A,TRUE,"Sopron";#N/A,#N/A,TRUE,"nyir";#N/A,#N/A,TRUE,"Kaniza";#N/A,#N/A,TRUE,"Kaposvar";#N/A,#N/A,TRUE,"Szolnok";#N/A,#N/A,TRUE,"Zala";#N/A,#N/A,TRUE,"Szombathely"}</definedName>
    <definedName name="zzz_3" hidden="1">{#N/A,#N/A,TRUE,"Pcm Budget 2002  Huf";#N/A,#N/A,TRUE,"Csepel";#N/A,#N/A,TRUE,"Gyor";#N/A,#N/A,TRUE,"Debrecen";#N/A,#N/A,TRUE,"Alba";#N/A,#N/A,TRUE,"Pecs";#N/A,#N/A,TRUE,"Szeged";#N/A,#N/A,TRUE,"Miskolc";#N/A,#N/A,TRUE,"Duna";#N/A,#N/A,TRUE,"Sopron";#N/A,#N/A,TRUE,"nyir";#N/A,#N/A,TRUE,"Kaniza";#N/A,#N/A,TRUE,"Kaposvar";#N/A,#N/A,TRUE,"Szolnok";#N/A,#N/A,TRUE,"Zala";#N/A,#N/A,TRUE,"Szombathely"}</definedName>
    <definedName name="zzz_4" hidden="1">{#N/A,#N/A,TRUE,"Pcm Budget 2002  Huf";#N/A,#N/A,TRUE,"Csepel";#N/A,#N/A,TRUE,"Gyor";#N/A,#N/A,TRUE,"Debrecen";#N/A,#N/A,TRUE,"Alba";#N/A,#N/A,TRUE,"Pecs";#N/A,#N/A,TRUE,"Szeged";#N/A,#N/A,TRUE,"Miskolc";#N/A,#N/A,TRUE,"Duna";#N/A,#N/A,TRUE,"Sopron";#N/A,#N/A,TRUE,"nyir";#N/A,#N/A,TRUE,"Kaniza";#N/A,#N/A,TRUE,"Kaposvar";#N/A,#N/A,TRUE,"Szolnok";#N/A,#N/A,TRUE,"Zala";#N/A,#N/A,TRUE,"Szombathely"}</definedName>
    <definedName name="zzz_5" hidden="1">{#N/A,#N/A,TRUE,"Pcm Budget 2002  Huf";#N/A,#N/A,TRUE,"Csepel";#N/A,#N/A,TRUE,"Gyor";#N/A,#N/A,TRUE,"Debrecen";#N/A,#N/A,TRUE,"Alba";#N/A,#N/A,TRUE,"Pecs";#N/A,#N/A,TRUE,"Szeged";#N/A,#N/A,TRUE,"Miskolc";#N/A,#N/A,TRUE,"Duna";#N/A,#N/A,TRUE,"Sopron";#N/A,#N/A,TRUE,"nyir";#N/A,#N/A,TRUE,"Kaniza";#N/A,#N/A,TRUE,"Kaposvar";#N/A,#N/A,TRUE,"Szolnok";#N/A,#N/A,TRUE,"Zala";#N/A,#N/A,TRUE,"Szombathely"}</definedName>
    <definedName name="zzzz" hidden="1">{#N/A,#N/A,TRUE,"Pcm Budget 2002  Huf";#N/A,#N/A,TRUE,"Csepel";#N/A,#N/A,TRUE,"Gyor";#N/A,#N/A,TRUE,"Debrecen";#N/A,#N/A,TRUE,"Alba";#N/A,#N/A,TRUE,"Pecs";#N/A,#N/A,TRUE,"Szeged";#N/A,#N/A,TRUE,"Miskolc";#N/A,#N/A,TRUE,"Duna";#N/A,#N/A,TRUE,"Sopron";#N/A,#N/A,TRUE,"nyir";#N/A,#N/A,TRUE,"Kaniza";#N/A,#N/A,TRUE,"Kaposvar";#N/A,#N/A,TRUE,"Szolnok";#N/A,#N/A,TRUE,"Zala";#N/A,#N/A,TRUE,"Szombathely"}</definedName>
    <definedName name="zzzzz" hidden="1">{"TAG1AGMS",#N/A,FALSE,"TAG 1A"}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3" l="1"/>
  <c r="F11" i="3"/>
  <c r="F14" i="3"/>
  <c r="D14" i="3"/>
  <c r="C14" i="3"/>
  <c r="F10" i="3"/>
  <c r="D10" i="3"/>
  <c r="C10" i="3"/>
  <c r="D5" i="3"/>
  <c r="D4" i="3"/>
  <c r="P144" i="16"/>
  <c r="P150" i="16"/>
  <c r="C30" i="9"/>
  <c r="C27" i="9"/>
  <c r="C28" i="9"/>
  <c r="D24" i="9"/>
  <c r="C16" i="43" l="1"/>
  <c r="C5" i="3" l="1"/>
  <c r="F5" i="3" s="1"/>
  <c r="D7" i="3"/>
  <c r="D6" i="3"/>
  <c r="C7" i="3"/>
  <c r="C6" i="3"/>
  <c r="Y3" i="16"/>
  <c r="Y4" i="1"/>
  <c r="F7" i="3" l="1"/>
  <c r="F6" i="3"/>
  <c r="M7" i="28"/>
  <c r="D7" i="28"/>
  <c r="E7" i="28"/>
  <c r="Y109" i="16"/>
  <c r="Y106" i="16"/>
  <c r="Y82" i="16"/>
  <c r="Y26" i="16"/>
  <c r="Y10" i="16"/>
  <c r="Y7" i="16"/>
  <c r="S148" i="1"/>
  <c r="P148" i="1"/>
  <c r="Q148" i="1" s="1"/>
  <c r="O148" i="1"/>
  <c r="C7" i="23" l="1"/>
  <c r="C8" i="43" l="1"/>
  <c r="C19" i="44" l="1"/>
  <c r="C16" i="44" s="1"/>
  <c r="C13" i="44"/>
  <c r="C7" i="44"/>
  <c r="C19" i="43"/>
  <c r="C14" i="43"/>
  <c r="AA141" i="1"/>
  <c r="AG154" i="1"/>
  <c r="C15" i="44" l="1"/>
  <c r="C18" i="44"/>
  <c r="AG170" i="1"/>
  <c r="R74" i="35" l="1"/>
  <c r="R75" i="35"/>
  <c r="R76" i="35"/>
  <c r="Q77" i="35"/>
  <c r="R77" i="35"/>
  <c r="G75" i="35"/>
  <c r="G76" i="35"/>
  <c r="G74" i="35"/>
  <c r="G77" i="35"/>
  <c r="F77" i="35"/>
  <c r="P149" i="16"/>
  <c r="P147" i="16"/>
  <c r="B47" i="28"/>
  <c r="B44" i="28"/>
  <c r="B41" i="28"/>
  <c r="G9" i="17"/>
  <c r="E9" i="17"/>
  <c r="N9" i="17"/>
  <c r="N6" i="17"/>
  <c r="N7" i="17"/>
  <c r="N8" i="17"/>
  <c r="N5" i="17"/>
  <c r="N4" i="17"/>
  <c r="F11" i="2"/>
  <c r="I11" i="2" s="1"/>
  <c r="N11" i="2"/>
  <c r="S11" i="2" s="1"/>
  <c r="R10" i="2"/>
  <c r="R9" i="2"/>
  <c r="R8" i="2"/>
  <c r="N8" i="2"/>
  <c r="N9" i="2"/>
  <c r="N10" i="2"/>
  <c r="N7" i="2"/>
  <c r="N6" i="2"/>
  <c r="N4" i="2"/>
  <c r="N5" i="2"/>
  <c r="U12" i="1"/>
  <c r="B82" i="28"/>
  <c r="B83" i="28"/>
  <c r="B84" i="28"/>
  <c r="C8" i="17"/>
  <c r="C7" i="17"/>
  <c r="F7" i="17" s="1"/>
  <c r="C6" i="17"/>
  <c r="F6" i="17" s="1"/>
  <c r="C5" i="17"/>
  <c r="F5" i="17" s="1"/>
  <c r="C4" i="17"/>
  <c r="F4" i="17" s="1"/>
  <c r="C3" i="16"/>
  <c r="C3" i="1"/>
  <c r="O140" i="1" s="1"/>
  <c r="P140" i="1" s="1"/>
  <c r="K99" i="16"/>
  <c r="I75" i="29"/>
  <c r="K75" i="29"/>
  <c r="G75" i="29"/>
  <c r="H75" i="29"/>
  <c r="F88" i="28"/>
  <c r="G88" i="28"/>
  <c r="H88" i="28"/>
  <c r="B9" i="28"/>
  <c r="B10" i="28"/>
  <c r="J83" i="28"/>
  <c r="J39" i="28"/>
  <c r="B39" i="28"/>
  <c r="B8" i="28"/>
  <c r="D8" i="4" l="1"/>
  <c r="P148" i="16" l="1"/>
  <c r="I148" i="16"/>
  <c r="C9" i="17" s="1"/>
  <c r="H9" i="17" s="1"/>
  <c r="I144" i="16"/>
  <c r="AD144" i="16"/>
  <c r="F9" i="17" l="1"/>
  <c r="I9" i="17"/>
  <c r="Q148" i="16"/>
  <c r="J9" i="17" l="1"/>
  <c r="O9" i="17" s="1"/>
  <c r="AD9" i="17" s="1"/>
  <c r="I170" i="1"/>
  <c r="AG37" i="1"/>
  <c r="AS4" i="40"/>
  <c r="AS5" i="40"/>
  <c r="AS6" i="40"/>
  <c r="AS7" i="40"/>
  <c r="AS8" i="40"/>
  <c r="AS9" i="40"/>
  <c r="AS10" i="40"/>
  <c r="AS11" i="40"/>
  <c r="AS12" i="40"/>
  <c r="AS13" i="40"/>
  <c r="AS14" i="40"/>
  <c r="AS15" i="40"/>
  <c r="AS16" i="40"/>
  <c r="AS17" i="40"/>
  <c r="AS18" i="40"/>
  <c r="AS19" i="40"/>
  <c r="AS20" i="40"/>
  <c r="AS21" i="40"/>
  <c r="AS22" i="40"/>
  <c r="AS23" i="40"/>
  <c r="AS24" i="40"/>
  <c r="AS25" i="40"/>
  <c r="AS26" i="40"/>
  <c r="AS27" i="40"/>
  <c r="AS28" i="40"/>
  <c r="AS29" i="40"/>
  <c r="AS30" i="40"/>
  <c r="AS31" i="40"/>
  <c r="AS32" i="40"/>
  <c r="AS33" i="40"/>
  <c r="AS34" i="40"/>
  <c r="AS35" i="40"/>
  <c r="AS36" i="40"/>
  <c r="AS37" i="40"/>
  <c r="AS38" i="40"/>
  <c r="AS39" i="40"/>
  <c r="AS40" i="40"/>
  <c r="AS41" i="40"/>
  <c r="AS42" i="40"/>
  <c r="AS43" i="40"/>
  <c r="AS44" i="40"/>
  <c r="AS45" i="40"/>
  <c r="AS46" i="40"/>
  <c r="AS47" i="40"/>
  <c r="AS48" i="40"/>
  <c r="AS49" i="40"/>
  <c r="AS50" i="40"/>
  <c r="AS51" i="40"/>
  <c r="AS52" i="40"/>
  <c r="AS53" i="40"/>
  <c r="AS54" i="40"/>
  <c r="AS55" i="40"/>
  <c r="AS56" i="40"/>
  <c r="AS57" i="40"/>
  <c r="AS58" i="40"/>
  <c r="AS59" i="40"/>
  <c r="AS60" i="40"/>
  <c r="AS61" i="40"/>
  <c r="AS62" i="40"/>
  <c r="AS63" i="40"/>
  <c r="AS64" i="40"/>
  <c r="AS65" i="40"/>
  <c r="AS66" i="40"/>
  <c r="AS67" i="40"/>
  <c r="AS68" i="40"/>
  <c r="AS69" i="40"/>
  <c r="AS70" i="40"/>
  <c r="AS71" i="40"/>
  <c r="AS72" i="40"/>
  <c r="AS73" i="40"/>
  <c r="AS74" i="40"/>
  <c r="AS75" i="40"/>
  <c r="AS76" i="40"/>
  <c r="AS77" i="40"/>
  <c r="AS78" i="40"/>
  <c r="AS79" i="40"/>
  <c r="AS80" i="40"/>
  <c r="AS81" i="40"/>
  <c r="AS82" i="40"/>
  <c r="AS83" i="40"/>
  <c r="AS84" i="40"/>
  <c r="AS85" i="40"/>
  <c r="AS86" i="40"/>
  <c r="AS87" i="40"/>
  <c r="AS88" i="40"/>
  <c r="AS89" i="40"/>
  <c r="AS90" i="40"/>
  <c r="AS91" i="40"/>
  <c r="AS92" i="40"/>
  <c r="AS93" i="40"/>
  <c r="AS94" i="40"/>
  <c r="AS95" i="40"/>
  <c r="AS96" i="40"/>
  <c r="AS97" i="40"/>
  <c r="AS98" i="40"/>
  <c r="AS99" i="40"/>
  <c r="AS100" i="40"/>
  <c r="AS101" i="40"/>
  <c r="AS3" i="40"/>
  <c r="AO4" i="40"/>
  <c r="AO5" i="40"/>
  <c r="AO6" i="40"/>
  <c r="AO7" i="40"/>
  <c r="AO8" i="40"/>
  <c r="AO9" i="40"/>
  <c r="AO10" i="40"/>
  <c r="AO11" i="40"/>
  <c r="AO12" i="40"/>
  <c r="AO13" i="40"/>
  <c r="AO14" i="40"/>
  <c r="AO15" i="40"/>
  <c r="AO16" i="40"/>
  <c r="AO17" i="40"/>
  <c r="AO18" i="40"/>
  <c r="AO19" i="40"/>
  <c r="AO20" i="40"/>
  <c r="AO21" i="40"/>
  <c r="AO22" i="40"/>
  <c r="AO23" i="40"/>
  <c r="AO24" i="40"/>
  <c r="AO25" i="40"/>
  <c r="AO26" i="40"/>
  <c r="AO27" i="40"/>
  <c r="AO28" i="40"/>
  <c r="AO29" i="40"/>
  <c r="AO30" i="40"/>
  <c r="AO31" i="40"/>
  <c r="AO32" i="40"/>
  <c r="AO33" i="40"/>
  <c r="AO34" i="40"/>
  <c r="AO35" i="40"/>
  <c r="AO36" i="40"/>
  <c r="AO37" i="40"/>
  <c r="AO38" i="40"/>
  <c r="AO39" i="40"/>
  <c r="AO40" i="40"/>
  <c r="AO41" i="40"/>
  <c r="AO42" i="40"/>
  <c r="AO43" i="40"/>
  <c r="AO44" i="40"/>
  <c r="AO45" i="40"/>
  <c r="AO46" i="40"/>
  <c r="AO47" i="40"/>
  <c r="AO48" i="40"/>
  <c r="AO49" i="40"/>
  <c r="AO50" i="40"/>
  <c r="AO51" i="40"/>
  <c r="AO52" i="40"/>
  <c r="AO53" i="40"/>
  <c r="AO54" i="40"/>
  <c r="AO55" i="40"/>
  <c r="AO56" i="40"/>
  <c r="AO57" i="40"/>
  <c r="AO58" i="40"/>
  <c r="AO59" i="40"/>
  <c r="AO60" i="40"/>
  <c r="AO61" i="40"/>
  <c r="AO62" i="40"/>
  <c r="AO63" i="40"/>
  <c r="AO64" i="40"/>
  <c r="AO65" i="40"/>
  <c r="AO66" i="40"/>
  <c r="AO67" i="40"/>
  <c r="AO68" i="40"/>
  <c r="AO69" i="40"/>
  <c r="AO70" i="40"/>
  <c r="AO71" i="40"/>
  <c r="AO72" i="40"/>
  <c r="AO73" i="40"/>
  <c r="AO74" i="40"/>
  <c r="AO75" i="40"/>
  <c r="AO76" i="40"/>
  <c r="AO77" i="40"/>
  <c r="AO78" i="40"/>
  <c r="AO79" i="40"/>
  <c r="AO80" i="40"/>
  <c r="AO81" i="40"/>
  <c r="AO82" i="40"/>
  <c r="AO83" i="40"/>
  <c r="AO84" i="40"/>
  <c r="AO85" i="40"/>
  <c r="AO86" i="40"/>
  <c r="AO87" i="40"/>
  <c r="AO88" i="40"/>
  <c r="AO89" i="40"/>
  <c r="AO90" i="40"/>
  <c r="AO91" i="40"/>
  <c r="AO92" i="40"/>
  <c r="AO93" i="40"/>
  <c r="AO94" i="40"/>
  <c r="AO95" i="40"/>
  <c r="AO96" i="40"/>
  <c r="AO97" i="40"/>
  <c r="AO98" i="40"/>
  <c r="AO99" i="40"/>
  <c r="AO100" i="40"/>
  <c r="AO101" i="40"/>
  <c r="AO3" i="40"/>
  <c r="AB4" i="40"/>
  <c r="AB5" i="40"/>
  <c r="AB6" i="40"/>
  <c r="AB7" i="40"/>
  <c r="AB8" i="40"/>
  <c r="AB9" i="40"/>
  <c r="AB10" i="40"/>
  <c r="AB11" i="40"/>
  <c r="AB12" i="40"/>
  <c r="AB13" i="40"/>
  <c r="AB14" i="40"/>
  <c r="AB15" i="40"/>
  <c r="AB16" i="40"/>
  <c r="AB17" i="40"/>
  <c r="AB18" i="40"/>
  <c r="AB19" i="40"/>
  <c r="AB20" i="40"/>
  <c r="AB21" i="40"/>
  <c r="AB22" i="40"/>
  <c r="AB23" i="40"/>
  <c r="AB24" i="40"/>
  <c r="AB25" i="40"/>
  <c r="AB26" i="40"/>
  <c r="AB27" i="40"/>
  <c r="AB28" i="40"/>
  <c r="AB29" i="40"/>
  <c r="AB30" i="40"/>
  <c r="AB31" i="40"/>
  <c r="AB32" i="40"/>
  <c r="AB33" i="40"/>
  <c r="AB34" i="40"/>
  <c r="AB35" i="40"/>
  <c r="AB36" i="40"/>
  <c r="AB37" i="40"/>
  <c r="AB38" i="40"/>
  <c r="AB39" i="40"/>
  <c r="AB40" i="40"/>
  <c r="AB41" i="40"/>
  <c r="AB42" i="40"/>
  <c r="AB43" i="40"/>
  <c r="AB44" i="40"/>
  <c r="AB45" i="40"/>
  <c r="AB46" i="40"/>
  <c r="AB47" i="40"/>
  <c r="AB48" i="40"/>
  <c r="AB49" i="40"/>
  <c r="AB50" i="40"/>
  <c r="AB51" i="40"/>
  <c r="AB52" i="40"/>
  <c r="AB53" i="40"/>
  <c r="AB54" i="40"/>
  <c r="AB55" i="40"/>
  <c r="AB56" i="40"/>
  <c r="AB57" i="40"/>
  <c r="AB58" i="40"/>
  <c r="AB59" i="40"/>
  <c r="AB60" i="40"/>
  <c r="AB61" i="40"/>
  <c r="AB62" i="40"/>
  <c r="AB63" i="40"/>
  <c r="AB64" i="40"/>
  <c r="AB65" i="40"/>
  <c r="AB66" i="40"/>
  <c r="AB67" i="40"/>
  <c r="AB68" i="40"/>
  <c r="AB69" i="40"/>
  <c r="AB70" i="40"/>
  <c r="AB71" i="40"/>
  <c r="AB72" i="40"/>
  <c r="AB73" i="40"/>
  <c r="AB74" i="40"/>
  <c r="AB75" i="40"/>
  <c r="AB76" i="40"/>
  <c r="AB77" i="40"/>
  <c r="AB78" i="40"/>
  <c r="AB79" i="40"/>
  <c r="AB80" i="40"/>
  <c r="AB81" i="40"/>
  <c r="AB82" i="40"/>
  <c r="AB83" i="40"/>
  <c r="AB84" i="40"/>
  <c r="AB85" i="40"/>
  <c r="AB86" i="40"/>
  <c r="AB87" i="40"/>
  <c r="AB88" i="40"/>
  <c r="AB89" i="40"/>
  <c r="AB90" i="40"/>
  <c r="AB91" i="40"/>
  <c r="AB92" i="40"/>
  <c r="AB93" i="40"/>
  <c r="AB94" i="40"/>
  <c r="AB95" i="40"/>
  <c r="AB96" i="40"/>
  <c r="AB97" i="40"/>
  <c r="AB98" i="40"/>
  <c r="AB99" i="40"/>
  <c r="AB100" i="40"/>
  <c r="AB101" i="40"/>
  <c r="AB3" i="40"/>
  <c r="D102" i="40"/>
  <c r="E102" i="40"/>
  <c r="F102" i="40"/>
  <c r="G102" i="40"/>
  <c r="H102" i="40"/>
  <c r="I102" i="40"/>
  <c r="J102" i="40"/>
  <c r="K102" i="40"/>
  <c r="L102" i="40"/>
  <c r="M102" i="40"/>
  <c r="N102" i="40"/>
  <c r="P102" i="40"/>
  <c r="Q102" i="40"/>
  <c r="R102" i="40"/>
  <c r="S102" i="40"/>
  <c r="T102" i="40"/>
  <c r="U102" i="40"/>
  <c r="V102" i="40"/>
  <c r="W102" i="40"/>
  <c r="X102" i="40"/>
  <c r="Y102" i="40"/>
  <c r="Z102" i="40"/>
  <c r="AA102" i="40"/>
  <c r="AC102" i="40"/>
  <c r="AD102" i="40"/>
  <c r="AE102" i="40"/>
  <c r="AF102" i="40"/>
  <c r="AG102" i="40"/>
  <c r="AH102" i="40"/>
  <c r="AI102" i="40"/>
  <c r="AJ102" i="40"/>
  <c r="AK102" i="40"/>
  <c r="AL102" i="40"/>
  <c r="AM102" i="40"/>
  <c r="AN102" i="40"/>
  <c r="AP102" i="40"/>
  <c r="AQ102" i="40"/>
  <c r="AR102" i="40"/>
  <c r="C102" i="40"/>
  <c r="O4" i="40"/>
  <c r="O5" i="40"/>
  <c r="O6" i="40"/>
  <c r="O7" i="40"/>
  <c r="O8" i="40"/>
  <c r="O9"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O68" i="40"/>
  <c r="O69" i="40"/>
  <c r="O70" i="40"/>
  <c r="O71" i="40"/>
  <c r="O72" i="40"/>
  <c r="O73" i="40"/>
  <c r="O74" i="40"/>
  <c r="O75" i="40"/>
  <c r="O76" i="40"/>
  <c r="O77" i="40"/>
  <c r="O78" i="40"/>
  <c r="O79" i="40"/>
  <c r="O80" i="40"/>
  <c r="O81" i="40"/>
  <c r="O82" i="40"/>
  <c r="O83" i="40"/>
  <c r="O84" i="40"/>
  <c r="O85" i="40"/>
  <c r="O86" i="40"/>
  <c r="O87" i="40"/>
  <c r="O88" i="40"/>
  <c r="O89" i="40"/>
  <c r="O90" i="40"/>
  <c r="O91" i="40"/>
  <c r="O92" i="40"/>
  <c r="O93" i="40"/>
  <c r="O94" i="40"/>
  <c r="O95" i="40"/>
  <c r="O96" i="40"/>
  <c r="O97" i="40"/>
  <c r="O98" i="40"/>
  <c r="O99" i="40"/>
  <c r="O100" i="40"/>
  <c r="O101" i="40"/>
  <c r="O3" i="40"/>
  <c r="AS5" i="41"/>
  <c r="AS6" i="41"/>
  <c r="AS7" i="41"/>
  <c r="AS8" i="41"/>
  <c r="AS9" i="41"/>
  <c r="AS10" i="41"/>
  <c r="AS11" i="41"/>
  <c r="AS12" i="41"/>
  <c r="AS13" i="41"/>
  <c r="AS14" i="41"/>
  <c r="AS15" i="41"/>
  <c r="AS16" i="41"/>
  <c r="AS17" i="41"/>
  <c r="AS18" i="41"/>
  <c r="AS19" i="41"/>
  <c r="AS20" i="41"/>
  <c r="AS21" i="41"/>
  <c r="AS22" i="41"/>
  <c r="AS23" i="41"/>
  <c r="AS24" i="41"/>
  <c r="AS25" i="41"/>
  <c r="AS26" i="41"/>
  <c r="AS27" i="41"/>
  <c r="AS28" i="41"/>
  <c r="AS29" i="41"/>
  <c r="AS30" i="41"/>
  <c r="AS31" i="41"/>
  <c r="AS32" i="41"/>
  <c r="AS33" i="41"/>
  <c r="AS34" i="41"/>
  <c r="AS35" i="41"/>
  <c r="AS36" i="41"/>
  <c r="AS37" i="41"/>
  <c r="AS38" i="41"/>
  <c r="AS39" i="41"/>
  <c r="AS40" i="41"/>
  <c r="AS41" i="41"/>
  <c r="AS42" i="41"/>
  <c r="AS43" i="41"/>
  <c r="AS44" i="41"/>
  <c r="AS45" i="41"/>
  <c r="AS46" i="41"/>
  <c r="AS47" i="41"/>
  <c r="AS48" i="41"/>
  <c r="AS49" i="41"/>
  <c r="AS50" i="41"/>
  <c r="AS51" i="41"/>
  <c r="AS52" i="41"/>
  <c r="AS53" i="41"/>
  <c r="AS54" i="41"/>
  <c r="AS55" i="41"/>
  <c r="AS56" i="41"/>
  <c r="AS57" i="41"/>
  <c r="AS58" i="41"/>
  <c r="AS59" i="41"/>
  <c r="AS60" i="41"/>
  <c r="AS61" i="41"/>
  <c r="AS62" i="41"/>
  <c r="AS63" i="41"/>
  <c r="AS64" i="41"/>
  <c r="AS65" i="41"/>
  <c r="AS66" i="41"/>
  <c r="AS67" i="41"/>
  <c r="AS68" i="41"/>
  <c r="AS69" i="41"/>
  <c r="AS70" i="41"/>
  <c r="AS71" i="41"/>
  <c r="AS72" i="41"/>
  <c r="AS73" i="41"/>
  <c r="AS74" i="41"/>
  <c r="AS75" i="41"/>
  <c r="AS76" i="41"/>
  <c r="AS77" i="41"/>
  <c r="AS78" i="41"/>
  <c r="AS79" i="41"/>
  <c r="AS80" i="41"/>
  <c r="AS81" i="41"/>
  <c r="AS82" i="41"/>
  <c r="AS83" i="41"/>
  <c r="AS84" i="41"/>
  <c r="AS85" i="41"/>
  <c r="AS86" i="41"/>
  <c r="AS87" i="41"/>
  <c r="AS88" i="41"/>
  <c r="AS89" i="41"/>
  <c r="AS90" i="41"/>
  <c r="AS91" i="41"/>
  <c r="AS92" i="41"/>
  <c r="AS93" i="41"/>
  <c r="AS94" i="41"/>
  <c r="AS95" i="41"/>
  <c r="AS96" i="41"/>
  <c r="AS97" i="41"/>
  <c r="AS98" i="41"/>
  <c r="AS99" i="41"/>
  <c r="AS100" i="41"/>
  <c r="AS101" i="41"/>
  <c r="AS102" i="41"/>
  <c r="AS103" i="41"/>
  <c r="AS104" i="41"/>
  <c r="AS105" i="41"/>
  <c r="AS106" i="41"/>
  <c r="AS107" i="41"/>
  <c r="AS108" i="41"/>
  <c r="AS109" i="41"/>
  <c r="AS110" i="41"/>
  <c r="AS111" i="41"/>
  <c r="AS112" i="41"/>
  <c r="AS113" i="41"/>
  <c r="AS114" i="41"/>
  <c r="AS115" i="41"/>
  <c r="AS4" i="41"/>
  <c r="AB5" i="41"/>
  <c r="AB6" i="41"/>
  <c r="AB7" i="41"/>
  <c r="AB8" i="41"/>
  <c r="AB9" i="41"/>
  <c r="AB10" i="41"/>
  <c r="AB11" i="41"/>
  <c r="AB12" i="41"/>
  <c r="AB13" i="41"/>
  <c r="AB14" i="41"/>
  <c r="AB15" i="41"/>
  <c r="AB16" i="41"/>
  <c r="AB17" i="41"/>
  <c r="AB18" i="41"/>
  <c r="AB19" i="41"/>
  <c r="AB20" i="41"/>
  <c r="AB21" i="41"/>
  <c r="AB22" i="41"/>
  <c r="AB23" i="41"/>
  <c r="AB24" i="41"/>
  <c r="AB25" i="41"/>
  <c r="AB26" i="41"/>
  <c r="AB27" i="41"/>
  <c r="AB28" i="41"/>
  <c r="AB29" i="41"/>
  <c r="AB30" i="41"/>
  <c r="AB31" i="41"/>
  <c r="AB32" i="41"/>
  <c r="AB33" i="41"/>
  <c r="AB34" i="41"/>
  <c r="AB35" i="41"/>
  <c r="AB36" i="41"/>
  <c r="AB37" i="41"/>
  <c r="AB38" i="41"/>
  <c r="AB39" i="41"/>
  <c r="AB40" i="41"/>
  <c r="AB41" i="41"/>
  <c r="AB42" i="41"/>
  <c r="AB43" i="41"/>
  <c r="AB44" i="41"/>
  <c r="AB45" i="41"/>
  <c r="AB46" i="41"/>
  <c r="AB47" i="41"/>
  <c r="AB48" i="41"/>
  <c r="AB49" i="41"/>
  <c r="AB50" i="41"/>
  <c r="AB51" i="41"/>
  <c r="AB52" i="41"/>
  <c r="AB53" i="41"/>
  <c r="AB54" i="41"/>
  <c r="AB55" i="41"/>
  <c r="AB56" i="41"/>
  <c r="AB57" i="41"/>
  <c r="AB58" i="41"/>
  <c r="AB59" i="41"/>
  <c r="AB60" i="41"/>
  <c r="AB61" i="41"/>
  <c r="AB62" i="41"/>
  <c r="AB63" i="41"/>
  <c r="AB64" i="41"/>
  <c r="AB65" i="41"/>
  <c r="AB66" i="41"/>
  <c r="AB67" i="41"/>
  <c r="AB68" i="41"/>
  <c r="AB69" i="41"/>
  <c r="AB70" i="41"/>
  <c r="AB71" i="41"/>
  <c r="AB72" i="41"/>
  <c r="AB73" i="41"/>
  <c r="AB74" i="41"/>
  <c r="AB75" i="41"/>
  <c r="AB76" i="41"/>
  <c r="AB77" i="41"/>
  <c r="AB78" i="41"/>
  <c r="AB79" i="41"/>
  <c r="AB80" i="41"/>
  <c r="AB81" i="41"/>
  <c r="AB82" i="41"/>
  <c r="AB83" i="41"/>
  <c r="AB84" i="41"/>
  <c r="AB85" i="41"/>
  <c r="AB86" i="41"/>
  <c r="AB87" i="41"/>
  <c r="AB88" i="41"/>
  <c r="AB89" i="41"/>
  <c r="AB90" i="41"/>
  <c r="AB91" i="41"/>
  <c r="AB92" i="41"/>
  <c r="AB93" i="41"/>
  <c r="AB94" i="41"/>
  <c r="AB95" i="41"/>
  <c r="AB96" i="41"/>
  <c r="AB97" i="41"/>
  <c r="AB98" i="41"/>
  <c r="AB99" i="41"/>
  <c r="AB100" i="41"/>
  <c r="AB101" i="41"/>
  <c r="AB102" i="41"/>
  <c r="AB103" i="41"/>
  <c r="AB104" i="41"/>
  <c r="AB105" i="41"/>
  <c r="AB106" i="41"/>
  <c r="AB107" i="41"/>
  <c r="AB108" i="41"/>
  <c r="AB109" i="41"/>
  <c r="AB110" i="41"/>
  <c r="AB111" i="41"/>
  <c r="AB112" i="41"/>
  <c r="AB113" i="41"/>
  <c r="AB114" i="41"/>
  <c r="AB115" i="41"/>
  <c r="AO8" i="41"/>
  <c r="AO9" i="41"/>
  <c r="AO10" i="41"/>
  <c r="AO11" i="41"/>
  <c r="AO12" i="41"/>
  <c r="AO13" i="41"/>
  <c r="AO14" i="41"/>
  <c r="AO15" i="41"/>
  <c r="AO16" i="41"/>
  <c r="AO17" i="41"/>
  <c r="AO18" i="41"/>
  <c r="AO19" i="41"/>
  <c r="AO20" i="41"/>
  <c r="AO21" i="41"/>
  <c r="AO22" i="41"/>
  <c r="AO23" i="41"/>
  <c r="AO24" i="41"/>
  <c r="AO25" i="41"/>
  <c r="AO26" i="41"/>
  <c r="AO27" i="41"/>
  <c r="AO28" i="41"/>
  <c r="AO29" i="41"/>
  <c r="AO30" i="41"/>
  <c r="AO31" i="41"/>
  <c r="AO32" i="41"/>
  <c r="AO33" i="41"/>
  <c r="AO34" i="41"/>
  <c r="AO35" i="41"/>
  <c r="AO36" i="41"/>
  <c r="AO37" i="41"/>
  <c r="AO38" i="41"/>
  <c r="AO39" i="41"/>
  <c r="AO40" i="41"/>
  <c r="AO41" i="41"/>
  <c r="AO42" i="41"/>
  <c r="AO43" i="41"/>
  <c r="AO44" i="41"/>
  <c r="AO45" i="41"/>
  <c r="AO46" i="41"/>
  <c r="AO47" i="41"/>
  <c r="AO48" i="41"/>
  <c r="AO49" i="41"/>
  <c r="AO50" i="41"/>
  <c r="AO51" i="41"/>
  <c r="AO52" i="41"/>
  <c r="AO53" i="41"/>
  <c r="AO54" i="41"/>
  <c r="AO55" i="41"/>
  <c r="AO56" i="41"/>
  <c r="AO57" i="41"/>
  <c r="AO58" i="41"/>
  <c r="AO59" i="41"/>
  <c r="AO60" i="41"/>
  <c r="AO61" i="41"/>
  <c r="AO62" i="41"/>
  <c r="AO63" i="41"/>
  <c r="AO64" i="41"/>
  <c r="AO65" i="41"/>
  <c r="AO66" i="41"/>
  <c r="AO67" i="41"/>
  <c r="AO68" i="41"/>
  <c r="AO69" i="41"/>
  <c r="AO70" i="41"/>
  <c r="AO71" i="41"/>
  <c r="AO72" i="41"/>
  <c r="AO73" i="41"/>
  <c r="AO74" i="41"/>
  <c r="AO75" i="41"/>
  <c r="AO76" i="41"/>
  <c r="AO77" i="41"/>
  <c r="AO78" i="41"/>
  <c r="AO79" i="41"/>
  <c r="AO80" i="41"/>
  <c r="AO81" i="41"/>
  <c r="AO82" i="41"/>
  <c r="AO83" i="41"/>
  <c r="AO84" i="41"/>
  <c r="AO85" i="41"/>
  <c r="AO86" i="41"/>
  <c r="AO87" i="41"/>
  <c r="AO88" i="41"/>
  <c r="AO89" i="41"/>
  <c r="AO90" i="41"/>
  <c r="AO91" i="41"/>
  <c r="AO92" i="41"/>
  <c r="AO93" i="41"/>
  <c r="AO94" i="41"/>
  <c r="AO95" i="41"/>
  <c r="AO96" i="41"/>
  <c r="AO97" i="41"/>
  <c r="AO98" i="41"/>
  <c r="AO99" i="41"/>
  <c r="AO100" i="41"/>
  <c r="AO101" i="41"/>
  <c r="AO102" i="41"/>
  <c r="AO103" i="41"/>
  <c r="AO104" i="41"/>
  <c r="AO105" i="41"/>
  <c r="AO106" i="41"/>
  <c r="AO107" i="41"/>
  <c r="AO108" i="41"/>
  <c r="AO109" i="41"/>
  <c r="AO110" i="41"/>
  <c r="AO111" i="41"/>
  <c r="AO112" i="41"/>
  <c r="AO113" i="41"/>
  <c r="AO114" i="41"/>
  <c r="AO115" i="41"/>
  <c r="AO5" i="41"/>
  <c r="AO6" i="41"/>
  <c r="AO7" i="41"/>
  <c r="AO4" i="41"/>
  <c r="AB4" i="41"/>
  <c r="O5" i="41"/>
  <c r="O6" i="41"/>
  <c r="O7" i="41"/>
  <c r="O8" i="41"/>
  <c r="O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4" i="41"/>
  <c r="D116" i="41"/>
  <c r="E116" i="41"/>
  <c r="F116" i="41"/>
  <c r="G116" i="41"/>
  <c r="H116" i="41"/>
  <c r="I116" i="41"/>
  <c r="J116" i="41"/>
  <c r="K116" i="41"/>
  <c r="L116" i="41"/>
  <c r="M116" i="41"/>
  <c r="N116" i="41"/>
  <c r="P116" i="41"/>
  <c r="Q116" i="41"/>
  <c r="R116" i="41"/>
  <c r="S116" i="41"/>
  <c r="T116" i="41"/>
  <c r="U116" i="41"/>
  <c r="V116" i="41"/>
  <c r="W116" i="41"/>
  <c r="X116" i="41"/>
  <c r="Y116" i="41"/>
  <c r="Z116" i="41"/>
  <c r="AA116" i="41"/>
  <c r="AC116" i="41"/>
  <c r="AD116" i="41"/>
  <c r="AE116" i="41"/>
  <c r="AF116" i="41"/>
  <c r="AG116" i="41"/>
  <c r="AH116" i="41"/>
  <c r="AI116" i="41"/>
  <c r="AJ116" i="41"/>
  <c r="AK116" i="41"/>
  <c r="AL116" i="41"/>
  <c r="AM116" i="41"/>
  <c r="AN116" i="41"/>
  <c r="AP116" i="41"/>
  <c r="AQ116" i="41"/>
  <c r="AR116" i="41"/>
  <c r="C116" i="41"/>
  <c r="AS102" i="40" l="1"/>
  <c r="E96" i="25" s="1"/>
  <c r="AO102" i="40"/>
  <c r="D96" i="25" s="1"/>
  <c r="AB102" i="40"/>
  <c r="C96" i="25" s="1"/>
  <c r="O102" i="40"/>
  <c r="B96" i="25" s="1"/>
  <c r="AS116" i="41"/>
  <c r="E94" i="23" s="1"/>
  <c r="AB116" i="41"/>
  <c r="C94" i="23" s="1"/>
  <c r="AO116" i="41"/>
  <c r="D94" i="23" s="1"/>
  <c r="O116" i="41"/>
  <c r="B94" i="23" s="1"/>
  <c r="D31" i="4"/>
  <c r="F94" i="23" l="1"/>
  <c r="F96" i="25"/>
  <c r="F90" i="25"/>
  <c r="F87" i="25"/>
  <c r="F86" i="25"/>
  <c r="F84" i="25"/>
  <c r="C92" i="25"/>
  <c r="B92" i="25"/>
  <c r="C89" i="23"/>
  <c r="E88" i="23"/>
  <c r="F88" i="23" s="1"/>
  <c r="E87" i="23"/>
  <c r="F87" i="23" s="1"/>
  <c r="E86" i="23"/>
  <c r="F86" i="23" s="1"/>
  <c r="E85" i="23"/>
  <c r="F85" i="23" s="1"/>
  <c r="E84" i="23"/>
  <c r="F84" i="23" s="1"/>
  <c r="E83" i="23"/>
  <c r="F83" i="23" s="1"/>
  <c r="E82" i="23"/>
  <c r="F82" i="23" s="1"/>
  <c r="E81" i="23"/>
  <c r="F81" i="23" s="1"/>
  <c r="E80" i="23"/>
  <c r="E79" i="23"/>
  <c r="F79" i="23" s="1"/>
  <c r="E78" i="23"/>
  <c r="F78" i="23" s="1"/>
  <c r="E8" i="15"/>
  <c r="F85" i="25" l="1"/>
  <c r="F89" i="25"/>
  <c r="F83" i="25"/>
  <c r="F91" i="25"/>
  <c r="F88" i="25"/>
  <c r="F80" i="23"/>
  <c r="G26" i="25"/>
  <c r="G27" i="25"/>
  <c r="G28" i="25"/>
  <c r="G29" i="25"/>
  <c r="G30" i="25"/>
  <c r="G32" i="25"/>
  <c r="G33" i="25"/>
  <c r="G34" i="25"/>
  <c r="G35" i="25"/>
  <c r="G36" i="25"/>
  <c r="G25" i="25"/>
  <c r="G27" i="23"/>
  <c r="G28" i="23"/>
  <c r="G29" i="23"/>
  <c r="G30" i="23"/>
  <c r="G31" i="23"/>
  <c r="G32" i="23"/>
  <c r="G33" i="23"/>
  <c r="G34" i="23"/>
  <c r="G35" i="23"/>
  <c r="G26" i="23"/>
  <c r="B30" i="25"/>
  <c r="B31" i="25"/>
  <c r="B8" i="25" a="1"/>
  <c r="B8" i="25" s="1"/>
  <c r="B5" i="25" a="1"/>
  <c r="B5" i="25" s="1"/>
  <c r="B6" i="25"/>
  <c r="B7" i="25"/>
  <c r="C7" i="25"/>
  <c r="B34" i="23"/>
  <c r="B31" i="23"/>
  <c r="B56" i="23"/>
  <c r="E19" i="29"/>
  <c r="E32" i="29"/>
  <c r="F32" i="29" s="1"/>
  <c r="J32" i="29" s="1"/>
  <c r="D41" i="28"/>
  <c r="D87" i="25" l="1"/>
  <c r="D89" i="25"/>
  <c r="D85" i="25"/>
  <c r="D83" i="25"/>
  <c r="D86" i="25"/>
  <c r="D91" i="25"/>
  <c r="D84" i="25"/>
  <c r="D88" i="25"/>
  <c r="D90" i="25"/>
  <c r="D7" i="25"/>
  <c r="E7" i="25" s="1"/>
  <c r="AA12" i="16"/>
  <c r="AA8" i="16"/>
  <c r="AA9" i="16"/>
  <c r="AA10" i="16"/>
  <c r="AA11" i="16"/>
  <c r="AA7"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6" i="16"/>
  <c r="P140" i="16"/>
  <c r="Y140" i="16" s="1"/>
  <c r="Q10" i="16"/>
  <c r="Q7" i="16"/>
  <c r="Q82" i="16"/>
  <c r="T140" i="16"/>
  <c r="U12" i="16"/>
  <c r="U26" i="16"/>
  <c r="U99" i="16"/>
  <c r="U101" i="16"/>
  <c r="U102" i="16"/>
  <c r="U103" i="16"/>
  <c r="U109" i="16"/>
  <c r="U121" i="16"/>
  <c r="U125" i="16"/>
  <c r="U130" i="16"/>
  <c r="T8" i="16"/>
  <c r="U8" i="16" s="1"/>
  <c r="T9" i="16"/>
  <c r="U9" i="16" s="1"/>
  <c r="T10" i="16"/>
  <c r="U10" i="16" s="1"/>
  <c r="T11" i="16"/>
  <c r="U11" i="16" s="1"/>
  <c r="T7" i="16"/>
  <c r="T13" i="16"/>
  <c r="U13" i="16" s="1"/>
  <c r="T14" i="16"/>
  <c r="U14" i="16" s="1"/>
  <c r="T15" i="16"/>
  <c r="U15" i="16" s="1"/>
  <c r="T16" i="16"/>
  <c r="U16" i="16" s="1"/>
  <c r="T17" i="16"/>
  <c r="U17" i="16" s="1"/>
  <c r="T18" i="16"/>
  <c r="U18" i="16" s="1"/>
  <c r="T19" i="16"/>
  <c r="T20" i="16"/>
  <c r="U20" i="16" s="1"/>
  <c r="T21" i="16"/>
  <c r="U21" i="16" s="1"/>
  <c r="T22" i="16"/>
  <c r="U22" i="16" s="1"/>
  <c r="T23" i="16"/>
  <c r="U23" i="16" s="1"/>
  <c r="T24" i="16"/>
  <c r="U24" i="16" s="1"/>
  <c r="T25" i="16"/>
  <c r="U25" i="16" s="1"/>
  <c r="T27" i="16"/>
  <c r="U27" i="16" s="1"/>
  <c r="T28" i="16"/>
  <c r="U28" i="16" s="1"/>
  <c r="T29" i="16"/>
  <c r="U29" i="16" s="1"/>
  <c r="T30" i="16"/>
  <c r="U30" i="16" s="1"/>
  <c r="T31" i="16"/>
  <c r="U31" i="16" s="1"/>
  <c r="T32" i="16"/>
  <c r="U32" i="16" s="1"/>
  <c r="T33" i="16"/>
  <c r="U33" i="16" s="1"/>
  <c r="T34" i="16"/>
  <c r="U34" i="16" s="1"/>
  <c r="T35" i="16"/>
  <c r="U35" i="16" s="1"/>
  <c r="T36" i="16"/>
  <c r="U36" i="16" s="1"/>
  <c r="T37" i="16"/>
  <c r="U37" i="16" s="1"/>
  <c r="T38" i="16"/>
  <c r="U38" i="16" s="1"/>
  <c r="T39" i="16"/>
  <c r="U39" i="16" s="1"/>
  <c r="T40" i="16"/>
  <c r="U40" i="16" s="1"/>
  <c r="T41" i="16"/>
  <c r="U41" i="16" s="1"/>
  <c r="T42" i="16"/>
  <c r="U42" i="16" s="1"/>
  <c r="T43" i="16"/>
  <c r="U43" i="16" s="1"/>
  <c r="T44" i="16"/>
  <c r="U44" i="16" s="1"/>
  <c r="T45" i="16"/>
  <c r="U45" i="16" s="1"/>
  <c r="T46" i="16"/>
  <c r="U46" i="16" s="1"/>
  <c r="T47" i="16"/>
  <c r="U47" i="16" s="1"/>
  <c r="T48" i="16"/>
  <c r="U48" i="16" s="1"/>
  <c r="T49" i="16"/>
  <c r="U49" i="16" s="1"/>
  <c r="T50" i="16"/>
  <c r="U50" i="16" s="1"/>
  <c r="T51" i="16"/>
  <c r="U51" i="16" s="1"/>
  <c r="T52" i="16"/>
  <c r="U52" i="16" s="1"/>
  <c r="T53" i="16"/>
  <c r="U53" i="16" s="1"/>
  <c r="T54" i="16"/>
  <c r="U54" i="16" s="1"/>
  <c r="T55" i="16"/>
  <c r="U55" i="16" s="1"/>
  <c r="T56" i="16"/>
  <c r="U56" i="16" s="1"/>
  <c r="T57" i="16"/>
  <c r="U57" i="16" s="1"/>
  <c r="T58" i="16"/>
  <c r="U58" i="16" s="1"/>
  <c r="T59" i="16"/>
  <c r="U59" i="16" s="1"/>
  <c r="T60" i="16"/>
  <c r="U60" i="16" s="1"/>
  <c r="T61" i="16"/>
  <c r="U61" i="16" s="1"/>
  <c r="T62" i="16"/>
  <c r="U62" i="16" s="1"/>
  <c r="T63" i="16"/>
  <c r="U63" i="16" s="1"/>
  <c r="T64" i="16"/>
  <c r="U64" i="16" s="1"/>
  <c r="T65" i="16"/>
  <c r="U65" i="16" s="1"/>
  <c r="T66" i="16"/>
  <c r="U66" i="16" s="1"/>
  <c r="T67" i="16"/>
  <c r="U67" i="16" s="1"/>
  <c r="T68" i="16"/>
  <c r="U68" i="16" s="1"/>
  <c r="T69" i="16"/>
  <c r="U69" i="16" s="1"/>
  <c r="T70" i="16"/>
  <c r="U70" i="16" s="1"/>
  <c r="T71" i="16"/>
  <c r="U71" i="16" s="1"/>
  <c r="T72" i="16"/>
  <c r="U72" i="16" s="1"/>
  <c r="T73" i="16"/>
  <c r="U73" i="16" s="1"/>
  <c r="T74" i="16"/>
  <c r="U74" i="16" s="1"/>
  <c r="T75" i="16"/>
  <c r="U75" i="16" s="1"/>
  <c r="T76" i="16"/>
  <c r="U76" i="16" s="1"/>
  <c r="T77" i="16"/>
  <c r="U77" i="16" s="1"/>
  <c r="T78" i="16"/>
  <c r="U78" i="16" s="1"/>
  <c r="T79" i="16"/>
  <c r="U79" i="16" s="1"/>
  <c r="T80" i="16"/>
  <c r="T81" i="16"/>
  <c r="U81" i="16" s="1"/>
  <c r="T82" i="16"/>
  <c r="U82" i="16" s="1"/>
  <c r="T83" i="16"/>
  <c r="U83" i="16" s="1"/>
  <c r="T84" i="16"/>
  <c r="U84" i="16" s="1"/>
  <c r="T85" i="16"/>
  <c r="U85" i="16" s="1"/>
  <c r="T86" i="16"/>
  <c r="U86" i="16" s="1"/>
  <c r="T87" i="16"/>
  <c r="U87" i="16" s="1"/>
  <c r="T88" i="16"/>
  <c r="U88" i="16" s="1"/>
  <c r="T89" i="16"/>
  <c r="U89" i="16" s="1"/>
  <c r="T90" i="16"/>
  <c r="T91" i="16"/>
  <c r="U91" i="16" s="1"/>
  <c r="T92" i="16"/>
  <c r="U92" i="16" s="1"/>
  <c r="T93" i="16"/>
  <c r="U93" i="16" s="1"/>
  <c r="T94" i="16"/>
  <c r="U94" i="16" s="1"/>
  <c r="T95" i="16"/>
  <c r="U95" i="16" s="1"/>
  <c r="T96" i="16"/>
  <c r="U96" i="16" s="1"/>
  <c r="T97" i="16"/>
  <c r="U97" i="16" s="1"/>
  <c r="T98" i="16"/>
  <c r="U98" i="16" s="1"/>
  <c r="T100" i="16"/>
  <c r="U100" i="16" s="1"/>
  <c r="T104" i="16"/>
  <c r="U104" i="16" s="1"/>
  <c r="T105" i="16"/>
  <c r="U105" i="16" s="1"/>
  <c r="T106" i="16"/>
  <c r="U106" i="16" s="1"/>
  <c r="T107" i="16"/>
  <c r="U107" i="16" s="1"/>
  <c r="T108" i="16"/>
  <c r="U108" i="16" s="1"/>
  <c r="T110" i="16"/>
  <c r="U110" i="16" s="1"/>
  <c r="T111" i="16"/>
  <c r="U111" i="16" s="1"/>
  <c r="T112" i="16"/>
  <c r="U112" i="16" s="1"/>
  <c r="T113" i="16"/>
  <c r="U113" i="16" s="1"/>
  <c r="T114" i="16"/>
  <c r="U114" i="16" s="1"/>
  <c r="T115" i="16"/>
  <c r="U115" i="16" s="1"/>
  <c r="T116" i="16"/>
  <c r="U116" i="16" s="1"/>
  <c r="T117" i="16"/>
  <c r="U117" i="16" s="1"/>
  <c r="T118" i="16"/>
  <c r="U118" i="16" s="1"/>
  <c r="T119" i="16"/>
  <c r="U119" i="16" s="1"/>
  <c r="T120" i="16"/>
  <c r="U120" i="16" s="1"/>
  <c r="T122" i="16"/>
  <c r="U122" i="16" s="1"/>
  <c r="T123" i="16"/>
  <c r="U123" i="16" s="1"/>
  <c r="T124" i="16"/>
  <c r="U124" i="16" s="1"/>
  <c r="T126" i="16"/>
  <c r="U126" i="16" s="1"/>
  <c r="T127" i="16"/>
  <c r="U127" i="16" s="1"/>
  <c r="T128" i="16"/>
  <c r="U128" i="16" s="1"/>
  <c r="T129" i="16"/>
  <c r="U129" i="16" s="1"/>
  <c r="T131" i="16"/>
  <c r="U131" i="16" s="1"/>
  <c r="T132" i="16"/>
  <c r="U132" i="16" s="1"/>
  <c r="T133" i="16"/>
  <c r="U133" i="16" s="1"/>
  <c r="T134" i="16"/>
  <c r="U134" i="16" s="1"/>
  <c r="T135" i="16"/>
  <c r="U135" i="16" s="1"/>
  <c r="T136" i="16"/>
  <c r="U136" i="16" s="1"/>
  <c r="T137" i="16"/>
  <c r="U137" i="16" s="1"/>
  <c r="T138" i="16"/>
  <c r="U138" i="16" s="1"/>
  <c r="T139" i="16"/>
  <c r="T141" i="16"/>
  <c r="U141" i="16" s="1"/>
  <c r="T142" i="16"/>
  <c r="U142" i="16" s="1"/>
  <c r="T143" i="16"/>
  <c r="U143" i="16" s="1"/>
  <c r="Q140" i="16" l="1"/>
  <c r="P56" i="1" l="1"/>
  <c r="Y56" i="1" s="1"/>
  <c r="D44" i="28" l="1"/>
  <c r="E44" i="28" s="1"/>
  <c r="H44" i="28"/>
  <c r="T50" i="1"/>
  <c r="T7" i="1"/>
  <c r="T8" i="1"/>
  <c r="T9" i="1"/>
  <c r="T10" i="1"/>
  <c r="T12" i="1"/>
  <c r="T13" i="1"/>
  <c r="T14" i="1"/>
  <c r="T15" i="1"/>
  <c r="T16" i="1"/>
  <c r="T18" i="1"/>
  <c r="T19" i="1"/>
  <c r="T20" i="1"/>
  <c r="T21" i="1"/>
  <c r="T22" i="1"/>
  <c r="T23" i="1"/>
  <c r="T24" i="1"/>
  <c r="T25" i="1"/>
  <c r="T26" i="1"/>
  <c r="T27" i="1"/>
  <c r="T28" i="1"/>
  <c r="T29" i="1"/>
  <c r="T31" i="1"/>
  <c r="T32" i="1"/>
  <c r="T33" i="1"/>
  <c r="T34" i="1"/>
  <c r="T35" i="1"/>
  <c r="T36" i="1"/>
  <c r="T37" i="1"/>
  <c r="T38" i="1"/>
  <c r="T39" i="1"/>
  <c r="T40" i="1"/>
  <c r="T41" i="1"/>
  <c r="T42" i="1"/>
  <c r="T43" i="1"/>
  <c r="T44" i="1"/>
  <c r="T45" i="1"/>
  <c r="T46" i="1"/>
  <c r="T47" i="1"/>
  <c r="T48" i="1"/>
  <c r="T49" i="1"/>
  <c r="T51" i="1"/>
  <c r="T52" i="1"/>
  <c r="T53" i="1"/>
  <c r="T54" i="1"/>
  <c r="T55"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100" i="1"/>
  <c r="T101" i="1"/>
  <c r="T103" i="1"/>
  <c r="T104" i="1"/>
  <c r="T105" i="1"/>
  <c r="T106" i="1"/>
  <c r="T107" i="1"/>
  <c r="T108" i="1"/>
  <c r="T110" i="1"/>
  <c r="T111" i="1"/>
  <c r="T112" i="1"/>
  <c r="T113" i="1"/>
  <c r="T114" i="1"/>
  <c r="T115" i="1"/>
  <c r="T116" i="1"/>
  <c r="T117" i="1"/>
  <c r="T119" i="1"/>
  <c r="T120" i="1"/>
  <c r="T121" i="1"/>
  <c r="T122" i="1"/>
  <c r="T123" i="1"/>
  <c r="T124" i="1"/>
  <c r="T125" i="1"/>
  <c r="T126" i="1"/>
  <c r="T127" i="1"/>
  <c r="T128" i="1"/>
  <c r="T129" i="1"/>
  <c r="T130" i="1"/>
  <c r="T133" i="1"/>
  <c r="T134" i="1"/>
  <c r="T135" i="1"/>
  <c r="T137" i="1"/>
  <c r="T138" i="1"/>
  <c r="T139" i="1"/>
  <c r="T141" i="1"/>
  <c r="T142" i="1"/>
  <c r="T6" i="1"/>
  <c r="U9" i="1"/>
  <c r="AA8" i="1"/>
  <c r="AA9" i="1"/>
  <c r="AA10" i="1"/>
  <c r="AA11" i="1"/>
  <c r="AA12" i="1"/>
  <c r="AA13" i="1"/>
  <c r="AA14" i="1"/>
  <c r="AA15" i="1"/>
  <c r="AA16" i="1"/>
  <c r="AA18" i="1"/>
  <c r="AA19" i="1"/>
  <c r="AA20" i="1"/>
  <c r="AA21" i="1"/>
  <c r="AA22" i="1"/>
  <c r="AA23" i="1"/>
  <c r="AA25" i="1"/>
  <c r="AA26" i="1"/>
  <c r="AA27" i="1"/>
  <c r="AA28" i="1"/>
  <c r="AA29" i="1"/>
  <c r="AA30" i="1"/>
  <c r="AA31" i="1"/>
  <c r="AA32" i="1"/>
  <c r="AA33" i="1"/>
  <c r="AA34" i="1"/>
  <c r="AA35" i="1"/>
  <c r="AA36" i="1"/>
  <c r="AA38" i="1"/>
  <c r="AA39" i="1"/>
  <c r="AA40" i="1"/>
  <c r="AA41" i="1"/>
  <c r="AA42" i="1"/>
  <c r="AA43" i="1"/>
  <c r="AA44" i="1"/>
  <c r="AA45" i="1"/>
  <c r="AA46" i="1"/>
  <c r="AA47" i="1"/>
  <c r="AA48" i="1"/>
  <c r="AA49" i="1"/>
  <c r="AA50" i="1"/>
  <c r="AA51" i="1"/>
  <c r="AA52" i="1"/>
  <c r="AA53" i="1"/>
  <c r="AA56" i="1"/>
  <c r="AA57" i="1"/>
  <c r="AA58" i="1"/>
  <c r="AA59" i="1"/>
  <c r="AA60" i="1"/>
  <c r="AA61" i="1"/>
  <c r="AA62" i="1"/>
  <c r="AA63" i="1"/>
  <c r="AA64" i="1"/>
  <c r="AA65" i="1"/>
  <c r="AA66" i="1"/>
  <c r="AA67" i="1"/>
  <c r="AA68" i="1"/>
  <c r="AA69"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3" i="1"/>
  <c r="AA104" i="1"/>
  <c r="AA105" i="1"/>
  <c r="AA106" i="1"/>
  <c r="AA107" i="1"/>
  <c r="AA108" i="1"/>
  <c r="AA110" i="1"/>
  <c r="AA111" i="1"/>
  <c r="AA112" i="1"/>
  <c r="AA113" i="1"/>
  <c r="AA114" i="1"/>
  <c r="AA115" i="1"/>
  <c r="AA116" i="1"/>
  <c r="AA117" i="1"/>
  <c r="AA118" i="1"/>
  <c r="AA119" i="1"/>
  <c r="AA120" i="1"/>
  <c r="AA121" i="1"/>
  <c r="AA122" i="1"/>
  <c r="AA123" i="1"/>
  <c r="AA124" i="1"/>
  <c r="AA125" i="1"/>
  <c r="AA126" i="1"/>
  <c r="AA127" i="1"/>
  <c r="AA128" i="1"/>
  <c r="AA129" i="1"/>
  <c r="AA130" i="1"/>
  <c r="AA133" i="1"/>
  <c r="AA134" i="1"/>
  <c r="AA135" i="1"/>
  <c r="AA137" i="1"/>
  <c r="AA138" i="1"/>
  <c r="AA139" i="1"/>
  <c r="AA142" i="1"/>
  <c r="AA7" i="1"/>
  <c r="N44" i="28" l="1"/>
  <c r="K44" i="28"/>
  <c r="E41" i="28"/>
  <c r="D47" i="28"/>
  <c r="E47" i="28" s="1"/>
  <c r="K47" i="28" l="1"/>
  <c r="N41" i="28"/>
  <c r="K41" i="28"/>
  <c r="U169" i="1"/>
  <c r="U168" i="1"/>
  <c r="U167" i="1"/>
  <c r="U166" i="1"/>
  <c r="U165" i="1"/>
  <c r="U164" i="1"/>
  <c r="U163" i="1"/>
  <c r="U162" i="1"/>
  <c r="U161" i="1"/>
  <c r="U160" i="1"/>
  <c r="U159" i="1"/>
  <c r="U158" i="1"/>
  <c r="U157" i="1"/>
  <c r="U156" i="1"/>
  <c r="U155" i="1"/>
  <c r="U154" i="1"/>
  <c r="U153" i="1"/>
  <c r="U152" i="1"/>
  <c r="U151" i="1"/>
  <c r="U150" i="1"/>
  <c r="U149" i="1"/>
  <c r="U147" i="1"/>
  <c r="U146" i="1"/>
  <c r="U145" i="1"/>
  <c r="U8" i="1"/>
  <c r="U10" i="1"/>
  <c r="U13" i="1"/>
  <c r="U14" i="1"/>
  <c r="U15" i="1"/>
  <c r="U16" i="1"/>
  <c r="U19" i="1"/>
  <c r="U20" i="1"/>
  <c r="U21" i="1"/>
  <c r="U22" i="1"/>
  <c r="U23" i="1"/>
  <c r="U25" i="1"/>
  <c r="U26" i="1"/>
  <c r="U27" i="1"/>
  <c r="U28" i="1"/>
  <c r="U29" i="1"/>
  <c r="U31" i="1"/>
  <c r="U32" i="1"/>
  <c r="U33" i="1"/>
  <c r="U34" i="1"/>
  <c r="U35" i="1"/>
  <c r="U36" i="1"/>
  <c r="U39" i="1"/>
  <c r="U40" i="1"/>
  <c r="U41" i="1"/>
  <c r="U42" i="1"/>
  <c r="U43" i="1"/>
  <c r="U44" i="1"/>
  <c r="U45" i="1"/>
  <c r="U46" i="1"/>
  <c r="U47" i="1"/>
  <c r="U48" i="1"/>
  <c r="U49" i="1"/>
  <c r="U51" i="1"/>
  <c r="U52" i="1"/>
  <c r="U53" i="1"/>
  <c r="U62"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100" i="1"/>
  <c r="U101" i="1"/>
  <c r="U103" i="1"/>
  <c r="U104" i="1"/>
  <c r="U105" i="1"/>
  <c r="U106" i="1"/>
  <c r="U107" i="1"/>
  <c r="U110" i="1"/>
  <c r="U111" i="1"/>
  <c r="U112" i="1"/>
  <c r="U113" i="1"/>
  <c r="U114" i="1"/>
  <c r="U115" i="1"/>
  <c r="U116" i="1"/>
  <c r="U117" i="1"/>
  <c r="U118" i="1"/>
  <c r="U119" i="1"/>
  <c r="U120" i="1"/>
  <c r="U121" i="1"/>
  <c r="U122" i="1"/>
  <c r="U123" i="1"/>
  <c r="U124" i="1"/>
  <c r="U125" i="1"/>
  <c r="U126" i="1"/>
  <c r="U127" i="1"/>
  <c r="U128" i="1"/>
  <c r="U129" i="1"/>
  <c r="U130" i="1"/>
  <c r="U133" i="1"/>
  <c r="U134" i="1"/>
  <c r="U135" i="1"/>
  <c r="U137" i="1"/>
  <c r="U138" i="1"/>
  <c r="U139" i="1"/>
  <c r="U141" i="1"/>
  <c r="U142" i="1"/>
  <c r="U7" i="1"/>
  <c r="P136" i="16" l="1"/>
  <c r="Q136" i="16" l="1"/>
  <c r="O66" i="35" l="1"/>
  <c r="O53" i="35"/>
  <c r="O67" i="35" l="1"/>
  <c r="D57" i="35"/>
  <c r="D52" i="35" l="1"/>
  <c r="D58" i="35" s="1"/>
  <c r="C11" i="7" l="1"/>
  <c r="F22" i="5" l="1"/>
  <c r="O7" i="33" l="1"/>
  <c r="O6" i="33"/>
  <c r="O5" i="33"/>
  <c r="O35" i="33"/>
  <c r="O34" i="33"/>
  <c r="O33" i="33"/>
  <c r="D35" i="23" l="1"/>
  <c r="D33" i="23"/>
  <c r="D32" i="23"/>
  <c r="D30" i="23"/>
  <c r="D29" i="23"/>
  <c r="D28" i="23"/>
  <c r="D27" i="23"/>
  <c r="D26" i="23"/>
  <c r="H4" i="2" l="1"/>
  <c r="D10" i="2"/>
  <c r="D9" i="2"/>
  <c r="D8" i="2"/>
  <c r="D7" i="2"/>
  <c r="D6" i="2"/>
  <c r="M6" i="2" s="1"/>
  <c r="D5" i="2"/>
  <c r="F5" i="2" s="1"/>
  <c r="D4" i="2"/>
  <c r="R8" i="17"/>
  <c r="I4" i="2" l="1"/>
  <c r="J4" i="2" s="1"/>
  <c r="S4" i="2"/>
  <c r="E8" i="17"/>
  <c r="F8" i="17" s="1"/>
  <c r="F7" i="2"/>
  <c r="G7" i="2" s="1"/>
  <c r="F8" i="2"/>
  <c r="G8" i="2" s="1"/>
  <c r="M9" i="2"/>
  <c r="F9" i="2"/>
  <c r="G9" i="2" s="1"/>
  <c r="F10" i="2"/>
  <c r="G10" i="2" s="1"/>
  <c r="M8" i="2"/>
  <c r="M4" i="2"/>
  <c r="Q10" i="2"/>
  <c r="Q8" i="2"/>
  <c r="G6" i="2"/>
  <c r="M10" i="2"/>
  <c r="G4" i="2"/>
  <c r="M7" i="2"/>
  <c r="Q9" i="2"/>
  <c r="M5" i="2"/>
  <c r="M7" i="17"/>
  <c r="O7" i="17" s="1"/>
  <c r="M6" i="17"/>
  <c r="M5" i="17"/>
  <c r="M4" i="17"/>
  <c r="M8" i="17"/>
  <c r="R7" i="17"/>
  <c r="S7" i="17" s="1"/>
  <c r="V7" i="17"/>
  <c r="Z7" i="17"/>
  <c r="AA7" i="17" l="1"/>
  <c r="W7" i="17"/>
  <c r="C47" i="29"/>
  <c r="C32" i="29"/>
  <c r="C15" i="29"/>
  <c r="C9" i="29"/>
  <c r="C65" i="29"/>
  <c r="C21" i="29"/>
  <c r="C64" i="29"/>
  <c r="C12" i="29"/>
  <c r="C39" i="29"/>
  <c r="C17" i="29"/>
  <c r="C18" i="29"/>
  <c r="C36" i="29"/>
  <c r="C53" i="29"/>
  <c r="C57" i="29"/>
  <c r="C22" i="29"/>
  <c r="C41" i="29"/>
  <c r="C34" i="29"/>
  <c r="C48" i="29"/>
  <c r="C23" i="29"/>
  <c r="C54" i="29"/>
  <c r="C62" i="29"/>
  <c r="C68" i="29"/>
  <c r="C29" i="29"/>
  <c r="C5" i="29"/>
  <c r="C30" i="29"/>
  <c r="C59" i="29"/>
  <c r="C6" i="29"/>
  <c r="C35" i="29"/>
  <c r="C72" i="29"/>
  <c r="C58" i="29"/>
  <c r="C66" i="29"/>
  <c r="C14" i="29"/>
  <c r="C69" i="29"/>
  <c r="C8" i="29"/>
  <c r="C73" i="29"/>
  <c r="C13" i="29"/>
  <c r="C44" i="29"/>
  <c r="C40" i="29"/>
  <c r="C46" i="29"/>
  <c r="C45" i="29"/>
  <c r="C33" i="29"/>
  <c r="C37" i="29"/>
  <c r="C67" i="29"/>
  <c r="C52" i="29"/>
  <c r="C43" i="29"/>
  <c r="C70" i="29"/>
  <c r="C61" i="29"/>
  <c r="C38" i="29"/>
  <c r="C26" i="29"/>
  <c r="C74" i="29"/>
  <c r="C31" i="29"/>
  <c r="C42" i="29"/>
  <c r="C60" i="29"/>
  <c r="C63" i="29"/>
  <c r="C71" i="29"/>
  <c r="C51" i="29"/>
  <c r="C56" i="29"/>
  <c r="C16" i="29"/>
  <c r="C10" i="29"/>
  <c r="C27" i="29"/>
  <c r="C50" i="29"/>
  <c r="C24" i="29"/>
  <c r="C7" i="29"/>
  <c r="C20" i="29"/>
  <c r="C25" i="29"/>
  <c r="C28" i="29"/>
  <c r="C55" i="29"/>
  <c r="C11" i="29"/>
  <c r="C49" i="29"/>
  <c r="L88" i="28"/>
  <c r="B61" i="28"/>
  <c r="B24" i="28"/>
  <c r="B17" i="28"/>
  <c r="B50" i="28"/>
  <c r="B16" i="28"/>
  <c r="B13" i="28"/>
  <c r="B77" i="28"/>
  <c r="B75" i="28"/>
  <c r="B51" i="28"/>
  <c r="B46" i="28"/>
  <c r="B68" i="28"/>
  <c r="B80" i="28"/>
  <c r="B27" i="28"/>
  <c r="B19" i="28"/>
  <c r="B23" i="28"/>
  <c r="B59" i="28"/>
  <c r="B22" i="28"/>
  <c r="B74" i="28"/>
  <c r="B26" i="28"/>
  <c r="B54" i="28"/>
  <c r="B48" i="28"/>
  <c r="B25" i="28"/>
  <c r="B72" i="28"/>
  <c r="B76" i="28"/>
  <c r="B65" i="28"/>
  <c r="B52" i="28"/>
  <c r="B38" i="28"/>
  <c r="B31" i="28"/>
  <c r="B5" i="28"/>
  <c r="B37" i="28"/>
  <c r="B15" i="28"/>
  <c r="B36" i="28"/>
  <c r="B69" i="28"/>
  <c r="B85" i="28"/>
  <c r="B56" i="28"/>
  <c r="B60" i="28"/>
  <c r="B58" i="28"/>
  <c r="B55" i="28"/>
  <c r="B87" i="28"/>
  <c r="B29" i="28"/>
  <c r="B20" i="28"/>
  <c r="B86" i="28"/>
  <c r="B79" i="28"/>
  <c r="B14" i="28"/>
  <c r="B34" i="28"/>
  <c r="B49" i="28"/>
  <c r="B6" i="28"/>
  <c r="B81" i="28"/>
  <c r="B35" i="28"/>
  <c r="B12" i="28"/>
  <c r="B62" i="28"/>
  <c r="B45" i="28"/>
  <c r="B53" i="28"/>
  <c r="B63" i="28"/>
  <c r="B28" i="28"/>
  <c r="B32" i="28"/>
  <c r="B57" i="28"/>
  <c r="B64" i="28"/>
  <c r="B33" i="28"/>
  <c r="B18" i="28"/>
  <c r="B67" i="28"/>
  <c r="B78" i="28"/>
  <c r="B11" i="28"/>
  <c r="B40" i="28"/>
  <c r="B73" i="28"/>
  <c r="B42" i="28"/>
  <c r="B70" i="28"/>
  <c r="B71" i="28"/>
  <c r="B66" i="28"/>
  <c r="B21" i="28"/>
  <c r="B30" i="28"/>
  <c r="B43" i="28"/>
  <c r="B7" i="28"/>
  <c r="C9" i="25" l="1"/>
  <c r="C8" i="25" l="1"/>
  <c r="C6" i="25"/>
  <c r="B9" i="25"/>
  <c r="C9" i="23"/>
  <c r="B9" i="23"/>
  <c r="B7" i="23"/>
  <c r="D6" i="25" l="1"/>
  <c r="D8" i="25"/>
  <c r="D9" i="23"/>
  <c r="D7" i="23"/>
  <c r="E7" i="23" s="1"/>
  <c r="E8" i="25" l="1"/>
  <c r="E6" i="25"/>
  <c r="E9" i="23"/>
  <c r="F4" i="21"/>
  <c r="F5" i="20"/>
  <c r="AG141" i="16"/>
  <c r="AG143" i="16"/>
  <c r="H5" i="20" l="1"/>
  <c r="D12" i="3"/>
  <c r="H4" i="21"/>
  <c r="C12" i="3"/>
  <c r="F12" i="3" s="1"/>
  <c r="AG142" i="16"/>
  <c r="S7" i="16"/>
  <c r="AG141" i="1"/>
  <c r="AG142" i="1"/>
  <c r="P139" i="1"/>
  <c r="P138" i="1"/>
  <c r="Y138" i="1" s="1"/>
  <c r="P137" i="1"/>
  <c r="P135" i="1"/>
  <c r="Y135" i="1" s="1"/>
  <c r="P134" i="1"/>
  <c r="P133" i="1"/>
  <c r="P129" i="1"/>
  <c r="P128" i="1"/>
  <c r="P127" i="1"/>
  <c r="P126" i="1"/>
  <c r="P125" i="1"/>
  <c r="P124" i="1"/>
  <c r="P123" i="1"/>
  <c r="P119" i="1"/>
  <c r="Y119" i="1" s="1"/>
  <c r="P118" i="1"/>
  <c r="Y118" i="1" s="1"/>
  <c r="P117" i="1"/>
  <c r="Y117" i="1" s="1"/>
  <c r="P116" i="1"/>
  <c r="Y116" i="1" s="1"/>
  <c r="P114" i="1"/>
  <c r="Y114" i="1" s="1"/>
  <c r="P113" i="1"/>
  <c r="Y113" i="1" s="1"/>
  <c r="P112" i="1"/>
  <c r="Y112" i="1" s="1"/>
  <c r="P111" i="1"/>
  <c r="Y111" i="1" s="1"/>
  <c r="P110" i="1"/>
  <c r="Y110" i="1" s="1"/>
  <c r="P109" i="1"/>
  <c r="Y109" i="1" s="1"/>
  <c r="I109" i="1"/>
  <c r="P108" i="1"/>
  <c r="Y108" i="1" s="1"/>
  <c r="P107" i="1"/>
  <c r="Y107" i="1" s="1"/>
  <c r="P106" i="1"/>
  <c r="Y106" i="1" s="1"/>
  <c r="P105" i="1"/>
  <c r="Y105" i="1" s="1"/>
  <c r="P104" i="1"/>
  <c r="Y104" i="1" s="1"/>
  <c r="P103" i="1"/>
  <c r="Y103" i="1" s="1"/>
  <c r="P101" i="1"/>
  <c r="P100" i="1"/>
  <c r="Y100" i="1" s="1"/>
  <c r="P98" i="1"/>
  <c r="Y98" i="1" s="1"/>
  <c r="P97" i="1"/>
  <c r="Y97" i="1" s="1"/>
  <c r="P96" i="1"/>
  <c r="Y96" i="1" s="1"/>
  <c r="P95" i="1"/>
  <c r="Y95" i="1" s="1"/>
  <c r="P94" i="1"/>
  <c r="Y94" i="1" s="1"/>
  <c r="P93" i="1"/>
  <c r="Y93" i="1" s="1"/>
  <c r="P92" i="1"/>
  <c r="Y92" i="1" s="1"/>
  <c r="P91" i="1"/>
  <c r="Y91" i="1" s="1"/>
  <c r="P90" i="1"/>
  <c r="Y90" i="1" s="1"/>
  <c r="P89" i="1"/>
  <c r="Y89" i="1" s="1"/>
  <c r="P88" i="1"/>
  <c r="Y88" i="1" s="1"/>
  <c r="P87" i="1"/>
  <c r="Y87" i="1" s="1"/>
  <c r="P86" i="1"/>
  <c r="Y86" i="1" s="1"/>
  <c r="P85" i="1"/>
  <c r="Y85" i="1" s="1"/>
  <c r="P84" i="1"/>
  <c r="Y84" i="1" s="1"/>
  <c r="P83" i="1"/>
  <c r="Y83" i="1" s="1"/>
  <c r="P82" i="1"/>
  <c r="Y82" i="1" s="1"/>
  <c r="P81" i="1"/>
  <c r="P80" i="1"/>
  <c r="Y80" i="1" s="1"/>
  <c r="P79" i="1"/>
  <c r="Y79" i="1" s="1"/>
  <c r="P78" i="1"/>
  <c r="Y78" i="1" s="1"/>
  <c r="P77" i="1"/>
  <c r="Y77" i="1" s="1"/>
  <c r="P76" i="1"/>
  <c r="Y76" i="1" s="1"/>
  <c r="M75" i="1"/>
  <c r="P75" i="1" s="1"/>
  <c r="Y75" i="1" s="1"/>
  <c r="P74" i="1"/>
  <c r="Y74" i="1" s="1"/>
  <c r="P73" i="1"/>
  <c r="Y73" i="1" s="1"/>
  <c r="P72" i="1"/>
  <c r="Y72" i="1" s="1"/>
  <c r="P71" i="1"/>
  <c r="Y71" i="1" s="1"/>
  <c r="P70" i="1"/>
  <c r="Y70" i="1" s="1"/>
  <c r="P69" i="1"/>
  <c r="Y69" i="1" s="1"/>
  <c r="P68" i="1"/>
  <c r="Y68" i="1" s="1"/>
  <c r="P67" i="1"/>
  <c r="Y67" i="1" s="1"/>
  <c r="P66" i="1"/>
  <c r="Y66" i="1" s="1"/>
  <c r="P65" i="1"/>
  <c r="Y65" i="1" s="1"/>
  <c r="P64" i="1"/>
  <c r="Y64" i="1" s="1"/>
  <c r="P63" i="1"/>
  <c r="Y63" i="1" s="1"/>
  <c r="P62" i="1"/>
  <c r="Y62" i="1" s="1"/>
  <c r="P61" i="1"/>
  <c r="Y61" i="1" s="1"/>
  <c r="P60" i="1"/>
  <c r="Y60" i="1" s="1"/>
  <c r="P59" i="1"/>
  <c r="Y59" i="1" s="1"/>
  <c r="P58" i="1"/>
  <c r="Y58" i="1" s="1"/>
  <c r="P57" i="1"/>
  <c r="Y57" i="1" s="1"/>
  <c r="P55" i="1"/>
  <c r="Y55" i="1" s="1"/>
  <c r="P54" i="1"/>
  <c r="Y54" i="1" s="1"/>
  <c r="P53" i="1"/>
  <c r="Y53" i="1" s="1"/>
  <c r="P52" i="1"/>
  <c r="Y52" i="1" s="1"/>
  <c r="P51" i="1"/>
  <c r="Y51" i="1" s="1"/>
  <c r="P50" i="1"/>
  <c r="Y50" i="1" s="1"/>
  <c r="P49" i="1"/>
  <c r="Y49" i="1" s="1"/>
  <c r="P48" i="1"/>
  <c r="Y48" i="1" s="1"/>
  <c r="P47" i="1"/>
  <c r="Y47" i="1" s="1"/>
  <c r="P46" i="1"/>
  <c r="Y46" i="1" s="1"/>
  <c r="P45" i="1"/>
  <c r="Y45" i="1" s="1"/>
  <c r="P44" i="1"/>
  <c r="Y44" i="1" s="1"/>
  <c r="P43" i="1"/>
  <c r="Y43" i="1" s="1"/>
  <c r="P42" i="1"/>
  <c r="Y42" i="1" s="1"/>
  <c r="P41" i="1"/>
  <c r="Y41" i="1" s="1"/>
  <c r="P40" i="1"/>
  <c r="Y40" i="1" s="1"/>
  <c r="P39" i="1"/>
  <c r="Y39" i="1" s="1"/>
  <c r="P38" i="1"/>
  <c r="Y38" i="1" s="1"/>
  <c r="P36" i="1"/>
  <c r="Y36" i="1" s="1"/>
  <c r="P35" i="1"/>
  <c r="Y35" i="1" s="1"/>
  <c r="P33" i="1"/>
  <c r="Y33" i="1" s="1"/>
  <c r="P32" i="1"/>
  <c r="Y32" i="1" s="1"/>
  <c r="P31" i="1"/>
  <c r="Y31" i="1" s="1"/>
  <c r="P30" i="1"/>
  <c r="Y30" i="1" s="1"/>
  <c r="P29" i="1"/>
  <c r="Y29" i="1" s="1"/>
  <c r="P28" i="1"/>
  <c r="Y28" i="1" s="1"/>
  <c r="P27" i="1"/>
  <c r="Y27" i="1" s="1"/>
  <c r="P26" i="1"/>
  <c r="Y26" i="1" s="1"/>
  <c r="P25" i="1"/>
  <c r="Y25" i="1" s="1"/>
  <c r="P24" i="1"/>
  <c r="Y24" i="1" s="1"/>
  <c r="P23" i="1"/>
  <c r="Y23" i="1" s="1"/>
  <c r="P22" i="1"/>
  <c r="Y22" i="1" s="1"/>
  <c r="P20" i="1"/>
  <c r="Y20" i="1" s="1"/>
  <c r="Q19" i="1"/>
  <c r="P18" i="1"/>
  <c r="Y18" i="1" s="1"/>
  <c r="P16" i="1"/>
  <c r="Y16" i="1" s="1"/>
  <c r="P15" i="1"/>
  <c r="Y15" i="1" s="1"/>
  <c r="P14" i="1"/>
  <c r="Y14" i="1" s="1"/>
  <c r="P13" i="1"/>
  <c r="Y13" i="1" s="1"/>
  <c r="P12" i="1"/>
  <c r="Y12" i="1" s="1"/>
  <c r="P10" i="1"/>
  <c r="Y10" i="1" s="1"/>
  <c r="P8" i="1"/>
  <c r="Y8" i="1" s="1"/>
  <c r="P7" i="1"/>
  <c r="Y7" i="1" s="1"/>
  <c r="Q6" i="1"/>
  <c r="P6" i="1"/>
  <c r="D31" i="23" l="1"/>
  <c r="D36" i="23" s="1"/>
  <c r="AG144" i="16"/>
  <c r="D11" i="3" s="1"/>
  <c r="O12" i="16"/>
  <c r="F30" i="25"/>
  <c r="O160" i="1"/>
  <c r="O131" i="1"/>
  <c r="P131" i="1" s="1"/>
  <c r="O132" i="1"/>
  <c r="O9" i="1"/>
  <c r="O130" i="1"/>
  <c r="O167" i="1"/>
  <c r="O168" i="1"/>
  <c r="O169" i="1"/>
  <c r="O115" i="1"/>
  <c r="O156" i="1"/>
  <c r="O34" i="1"/>
  <c r="O161" i="1"/>
  <c r="O21" i="1"/>
  <c r="O162" i="1"/>
  <c r="O157" i="1"/>
  <c r="O163" i="1"/>
  <c r="O102" i="1"/>
  <c r="O159" i="1"/>
  <c r="O164" i="1"/>
  <c r="O146" i="1"/>
  <c r="O166" i="1"/>
  <c r="O165" i="1"/>
  <c r="O120" i="1"/>
  <c r="O122" i="1"/>
  <c r="O99" i="1"/>
  <c r="O158" i="1"/>
  <c r="O121" i="1"/>
  <c r="F31" i="23"/>
  <c r="F28" i="23"/>
  <c r="F34" i="23"/>
  <c r="S6" i="16"/>
  <c r="U6" i="16" s="1"/>
  <c r="U7" i="16"/>
  <c r="S19" i="16"/>
  <c r="U19" i="16" s="1"/>
  <c r="S90" i="16"/>
  <c r="U90" i="16" s="1"/>
  <c r="S80" i="16"/>
  <c r="U80" i="16" s="1"/>
  <c r="S139" i="16"/>
  <c r="U139" i="16" s="1"/>
  <c r="Q127" i="1"/>
  <c r="Q133" i="1"/>
  <c r="Q93" i="1"/>
  <c r="Q90" i="1"/>
  <c r="Q59" i="1"/>
  <c r="Q45" i="1"/>
  <c r="Q13" i="1"/>
  <c r="Q41" i="1"/>
  <c r="Q128" i="1"/>
  <c r="Q25" i="1"/>
  <c r="Q110" i="1"/>
  <c r="Q62" i="1"/>
  <c r="Q28" i="1"/>
  <c r="Q47" i="1"/>
  <c r="Q97" i="1"/>
  <c r="Q66" i="1"/>
  <c r="Q23" i="1"/>
  <c r="Q24" i="1"/>
  <c r="Q10" i="1"/>
  <c r="Q94" i="1"/>
  <c r="Q79" i="1"/>
  <c r="Q12" i="1"/>
  <c r="Q67" i="1"/>
  <c r="Q58" i="1"/>
  <c r="Q91" i="1"/>
  <c r="Q76" i="1"/>
  <c r="Q44" i="1"/>
  <c r="Q27" i="1"/>
  <c r="Q31" i="1"/>
  <c r="Q15" i="1"/>
  <c r="Q74" i="1"/>
  <c r="Q42" i="1"/>
  <c r="Q8" i="1"/>
  <c r="Q129" i="1"/>
  <c r="Q111" i="1"/>
  <c r="Q95" i="1"/>
  <c r="Q96" i="1"/>
  <c r="Q30" i="1"/>
  <c r="Q14" i="1"/>
  <c r="Q49" i="1"/>
  <c r="Q117" i="1"/>
  <c r="Q16" i="1"/>
  <c r="Q51" i="1"/>
  <c r="Q84" i="1"/>
  <c r="Q35" i="1"/>
  <c r="Q103" i="1"/>
  <c r="Q36" i="1"/>
  <c r="Q86" i="1"/>
  <c r="Q123" i="1"/>
  <c r="Q92" i="1"/>
  <c r="Q46" i="1"/>
  <c r="Q29" i="1"/>
  <c r="Q80" i="1"/>
  <c r="Q48" i="1"/>
  <c r="Q114" i="1"/>
  <c r="Q82" i="1"/>
  <c r="Q116" i="1"/>
  <c r="Q50" i="1"/>
  <c r="Q100" i="1"/>
  <c r="Q33" i="1"/>
  <c r="Q118" i="1"/>
  <c r="Q69" i="1"/>
  <c r="Q71" i="1"/>
  <c r="Q87" i="1"/>
  <c r="Q105" i="1"/>
  <c r="Q124" i="1"/>
  <c r="Q108" i="1"/>
  <c r="Q26" i="1"/>
  <c r="Q78" i="1"/>
  <c r="Q63" i="1"/>
  <c r="Q64" i="1"/>
  <c r="Q113" i="1"/>
  <c r="Q138" i="1"/>
  <c r="Q32" i="1"/>
  <c r="Q52" i="1"/>
  <c r="Q119" i="1"/>
  <c r="Q53" i="1"/>
  <c r="Q54" i="1"/>
  <c r="Q20" i="1"/>
  <c r="Q39" i="1"/>
  <c r="Q55" i="1"/>
  <c r="Q72" i="1"/>
  <c r="Q88" i="1"/>
  <c r="Q106" i="1"/>
  <c r="Q125" i="1"/>
  <c r="Q7" i="1"/>
  <c r="Q43" i="1"/>
  <c r="Q61" i="1"/>
  <c r="Q112" i="1"/>
  <c r="Q68" i="1"/>
  <c r="Q85" i="1"/>
  <c r="Q18" i="1"/>
  <c r="Q104" i="1"/>
  <c r="Q38" i="1"/>
  <c r="Q22" i="1"/>
  <c r="Q40" i="1"/>
  <c r="Q57" i="1"/>
  <c r="Q73" i="1"/>
  <c r="Q107" i="1"/>
  <c r="Q126" i="1"/>
  <c r="Z70" i="1"/>
  <c r="AA70" i="1" s="1"/>
  <c r="Z55" i="1"/>
  <c r="AA55" i="1" s="1"/>
  <c r="Z54" i="1"/>
  <c r="AA54" i="1" s="1"/>
  <c r="Z24" i="1"/>
  <c r="AA24" i="1" s="1"/>
  <c r="S61" i="1"/>
  <c r="U61" i="1" s="1"/>
  <c r="S63" i="1"/>
  <c r="U63" i="1" s="1"/>
  <c r="S60" i="1"/>
  <c r="U60" i="1" s="1"/>
  <c r="S59" i="1"/>
  <c r="U59" i="1" s="1"/>
  <c r="S58" i="1"/>
  <c r="U58" i="1" s="1"/>
  <c r="S57" i="1"/>
  <c r="U57" i="1" s="1"/>
  <c r="S56" i="1"/>
  <c r="U56" i="1" s="1"/>
  <c r="S55" i="1"/>
  <c r="U55" i="1" s="1"/>
  <c r="S54" i="1"/>
  <c r="U54" i="1" s="1"/>
  <c r="S24" i="1"/>
  <c r="U24" i="1" s="1"/>
  <c r="S18" i="1"/>
  <c r="U18" i="1" s="1"/>
  <c r="AA109" i="1"/>
  <c r="T109" i="1"/>
  <c r="I136" i="1"/>
  <c r="U109" i="1"/>
  <c r="Q81" i="1"/>
  <c r="H6" i="2"/>
  <c r="S6" i="2" s="1"/>
  <c r="Q137" i="1"/>
  <c r="H9" i="2"/>
  <c r="Q98" i="1"/>
  <c r="H5" i="2"/>
  <c r="Q83" i="1"/>
  <c r="Q77" i="1"/>
  <c r="Q134" i="1"/>
  <c r="H7" i="2"/>
  <c r="Q135" i="1"/>
  <c r="H8" i="2"/>
  <c r="S8" i="2" s="1"/>
  <c r="Q65" i="1"/>
  <c r="Q139" i="1"/>
  <c r="H10" i="2"/>
  <c r="Q70" i="1"/>
  <c r="Q89" i="1"/>
  <c r="Q60" i="1"/>
  <c r="Q101" i="1"/>
  <c r="Q109" i="1"/>
  <c r="I5" i="2" l="1"/>
  <c r="J5" i="2" s="1"/>
  <c r="S5" i="2"/>
  <c r="I7" i="2"/>
  <c r="J7" i="2" s="1"/>
  <c r="S7" i="2"/>
  <c r="I9" i="2"/>
  <c r="J9" i="2" s="1"/>
  <c r="S9" i="2"/>
  <c r="I10" i="2"/>
  <c r="J10" i="2" s="1"/>
  <c r="S10" i="2"/>
  <c r="C80" i="28" a="1"/>
  <c r="C80" i="28" s="1"/>
  <c r="J80" i="28" s="1"/>
  <c r="I143" i="1"/>
  <c r="C10" i="28" a="1"/>
  <c r="C10" i="28" s="1"/>
  <c r="J10" i="28" s="1"/>
  <c r="C8" i="28" a="1"/>
  <c r="C8" i="28" s="1"/>
  <c r="J8" i="28" s="1"/>
  <c r="C9" i="28" a="1"/>
  <c r="C9" i="28" s="1"/>
  <c r="J9" i="28" s="1"/>
  <c r="N34" i="29" a="1"/>
  <c r="N34" i="29" s="1"/>
  <c r="N69" i="29" a="1"/>
  <c r="N69" i="29" s="1"/>
  <c r="N26" i="29" a="1"/>
  <c r="N26" i="29" s="1"/>
  <c r="N20" i="29" a="1"/>
  <c r="N20" i="29" s="1"/>
  <c r="N25" i="29" a="1"/>
  <c r="N25" i="29" s="1"/>
  <c r="N19" i="29" a="1"/>
  <c r="N19" i="29" s="1"/>
  <c r="N59" i="29" a="1"/>
  <c r="N59" i="29" s="1"/>
  <c r="N47" i="29" a="1"/>
  <c r="N47" i="29" s="1"/>
  <c r="N16" i="29" a="1"/>
  <c r="N16" i="29" s="1"/>
  <c r="N53" i="29" a="1"/>
  <c r="N53" i="29" s="1"/>
  <c r="N57" i="29" a="1"/>
  <c r="N57" i="29" s="1"/>
  <c r="N61" i="29" a="1"/>
  <c r="N61" i="29" s="1"/>
  <c r="N38" i="29" a="1"/>
  <c r="N38" i="29" s="1"/>
  <c r="N48" i="29" a="1"/>
  <c r="N48" i="29" s="1"/>
  <c r="N8" i="29" a="1"/>
  <c r="N8" i="29" s="1"/>
  <c r="N74" i="29" a="1"/>
  <c r="N74" i="29" s="1"/>
  <c r="N31" i="29" a="1"/>
  <c r="N31" i="29" s="1"/>
  <c r="N45" i="29" a="1"/>
  <c r="N45" i="29" s="1"/>
  <c r="N32" i="29" a="1"/>
  <c r="N32" i="29" s="1"/>
  <c r="O32" i="29" s="1"/>
  <c r="N67" i="29" a="1"/>
  <c r="N67" i="29" s="1"/>
  <c r="N70" i="29" a="1"/>
  <c r="N70" i="29" s="1"/>
  <c r="N23" i="29" a="1"/>
  <c r="N23" i="29" s="1"/>
  <c r="N73" i="29" a="1"/>
  <c r="N73" i="29" s="1"/>
  <c r="N28" i="29" a="1"/>
  <c r="N28" i="29" s="1"/>
  <c r="N15" i="29" a="1"/>
  <c r="N15" i="29" s="1"/>
  <c r="N50" i="29" a="1"/>
  <c r="N50" i="29" s="1"/>
  <c r="N54" i="29" a="1"/>
  <c r="N54" i="29" s="1"/>
  <c r="N13" i="29" a="1"/>
  <c r="N13" i="29" s="1"/>
  <c r="N42" i="29" a="1"/>
  <c r="N42" i="29" s="1"/>
  <c r="N55" i="29" a="1"/>
  <c r="N55" i="29" s="1"/>
  <c r="N21" i="29" a="1"/>
  <c r="N21" i="29" s="1"/>
  <c r="N63" i="29" a="1"/>
  <c r="N63" i="29" s="1"/>
  <c r="N64" i="29" a="1"/>
  <c r="N64" i="29" s="1"/>
  <c r="N46" i="29" a="1"/>
  <c r="N46" i="29" s="1"/>
  <c r="N9" i="29" a="1"/>
  <c r="N9" i="29" s="1"/>
  <c r="N5" i="29" a="1"/>
  <c r="N5" i="29" s="1"/>
  <c r="N30" i="29" a="1"/>
  <c r="N30" i="29" s="1"/>
  <c r="N51" i="29" a="1"/>
  <c r="N51" i="29" s="1"/>
  <c r="N56" i="29" a="1"/>
  <c r="N56" i="29" s="1"/>
  <c r="N49" i="29" a="1"/>
  <c r="N49" i="29" s="1"/>
  <c r="N52" i="29" a="1"/>
  <c r="N52" i="29" s="1"/>
  <c r="N27" i="29" a="1"/>
  <c r="N27" i="29" s="1"/>
  <c r="N66" i="29" a="1"/>
  <c r="N66" i="29" s="1"/>
  <c r="N14" i="29" a="1"/>
  <c r="N14" i="29" s="1"/>
  <c r="N65" i="29" a="1"/>
  <c r="N65" i="29" s="1"/>
  <c r="N62" i="29" a="1"/>
  <c r="N62" i="29" s="1"/>
  <c r="N44" i="29" a="1"/>
  <c r="N44" i="29" s="1"/>
  <c r="N60" i="29" a="1"/>
  <c r="N60" i="29" s="1"/>
  <c r="N68" i="29" a="1"/>
  <c r="N68" i="29" s="1"/>
  <c r="N40" i="29" a="1"/>
  <c r="N40" i="29" s="1"/>
  <c r="N11" i="29" a="1"/>
  <c r="N11" i="29" s="1"/>
  <c r="N29" i="29" a="1"/>
  <c r="N29" i="29" s="1"/>
  <c r="N71" i="29" a="1"/>
  <c r="N71" i="29" s="1"/>
  <c r="N12" i="29" a="1"/>
  <c r="N12" i="29" s="1"/>
  <c r="N39" i="29" a="1"/>
  <c r="N39" i="29" s="1"/>
  <c r="N33" i="29" a="1"/>
  <c r="N33" i="29" s="1"/>
  <c r="N37" i="29" a="1"/>
  <c r="N37" i="29" s="1"/>
  <c r="N18" i="29" a="1"/>
  <c r="N18" i="29" s="1"/>
  <c r="N36" i="29" a="1"/>
  <c r="N36" i="29" s="1"/>
  <c r="N10" i="29" a="1"/>
  <c r="N10" i="29" s="1"/>
  <c r="N43" i="29" a="1"/>
  <c r="N43" i="29" s="1"/>
  <c r="N22" i="29" a="1"/>
  <c r="N22" i="29" s="1"/>
  <c r="N41" i="29" a="1"/>
  <c r="N41" i="29" s="1"/>
  <c r="N17" i="29" a="1"/>
  <c r="N17" i="29" s="1"/>
  <c r="N6" i="29" a="1"/>
  <c r="N6" i="29" s="1"/>
  <c r="N35" i="29" a="1"/>
  <c r="N35" i="29" s="1"/>
  <c r="N72" i="29" a="1"/>
  <c r="N72" i="29" s="1"/>
  <c r="N58" i="29" a="1"/>
  <c r="N58" i="29" s="1"/>
  <c r="N24" i="29" a="1"/>
  <c r="N24" i="29" s="1"/>
  <c r="N7" i="29" a="1"/>
  <c r="N7" i="29" s="1"/>
  <c r="I6" i="2"/>
  <c r="J6" i="2" s="1"/>
  <c r="I8" i="2"/>
  <c r="J8" i="2" s="1"/>
  <c r="F36" i="23"/>
  <c r="T136" i="1"/>
  <c r="C8" i="23"/>
  <c r="Q131" i="1"/>
  <c r="M86" i="28" a="1"/>
  <c r="M86" i="28" s="1"/>
  <c r="M66" i="28" a="1"/>
  <c r="M66" i="28" s="1"/>
  <c r="M60" i="28" a="1"/>
  <c r="M60" i="28" s="1"/>
  <c r="M38" i="28" a="1"/>
  <c r="M38" i="28" s="1"/>
  <c r="M51" i="28" a="1"/>
  <c r="M51" i="28" s="1"/>
  <c r="M33" i="28" a="1"/>
  <c r="M33" i="28" s="1"/>
  <c r="M29" i="28" a="1"/>
  <c r="M29" i="28" s="1"/>
  <c r="M75" i="28" a="1"/>
  <c r="M75" i="28" s="1"/>
  <c r="M27" i="28" a="1"/>
  <c r="M27" i="28" s="1"/>
  <c r="M63" i="28" a="1"/>
  <c r="M63" i="28" s="1"/>
  <c r="AG136" i="1"/>
  <c r="AG143" i="1" s="1"/>
  <c r="AG172" i="1" s="1"/>
  <c r="C11" i="3" s="1"/>
  <c r="AA136" i="1"/>
  <c r="U136" i="1"/>
  <c r="I172" i="1" l="1"/>
  <c r="C5" i="15" s="1"/>
  <c r="N75" i="29"/>
  <c r="S12" i="2"/>
  <c r="M9" i="28" a="1"/>
  <c r="M9" i="28" s="1"/>
  <c r="M80" i="28" a="1"/>
  <c r="M80" i="28" s="1"/>
  <c r="M83" i="28" a="1"/>
  <c r="M83" i="28" s="1"/>
  <c r="M10" i="28" a="1"/>
  <c r="M10" i="28" s="1"/>
  <c r="M8" i="28" a="1"/>
  <c r="M8" i="28" s="1"/>
  <c r="M39" i="28" a="1"/>
  <c r="M39" i="28" s="1"/>
  <c r="M15" i="28" a="1"/>
  <c r="M15" i="28" s="1"/>
  <c r="M61" i="28" a="1"/>
  <c r="M61" i="28" s="1"/>
  <c r="M11" i="28" a="1"/>
  <c r="M11" i="28" s="1"/>
  <c r="M54" i="28" a="1"/>
  <c r="M54" i="28" s="1"/>
  <c r="M48" i="28" a="1"/>
  <c r="M48" i="28" s="1"/>
  <c r="M32" i="28" a="1"/>
  <c r="M32" i="28" s="1"/>
  <c r="M12" i="28" a="1"/>
  <c r="M12" i="28" s="1"/>
  <c r="M49" i="28" a="1"/>
  <c r="M49" i="28" s="1"/>
  <c r="M69" i="28" a="1"/>
  <c r="M69" i="28" s="1"/>
  <c r="M26" i="28" a="1"/>
  <c r="M26" i="28" s="1"/>
  <c r="M73" i="28" a="1"/>
  <c r="M73" i="28" s="1"/>
  <c r="M37" i="28" a="1"/>
  <c r="M37" i="28" s="1"/>
  <c r="M22" i="28" a="1"/>
  <c r="M22" i="28" s="1"/>
  <c r="M50" i="28" a="1"/>
  <c r="M50" i="28" s="1"/>
  <c r="M58" i="28" a="1"/>
  <c r="M58" i="28" s="1"/>
  <c r="M55" i="28" a="1"/>
  <c r="M55" i="28" s="1"/>
  <c r="M42" i="28" a="1"/>
  <c r="M42" i="28" s="1"/>
  <c r="M82" i="28" a="1"/>
  <c r="M82" i="28" s="1"/>
  <c r="M21" i="28" a="1"/>
  <c r="M21" i="28" s="1"/>
  <c r="M28" i="28" a="1"/>
  <c r="M28" i="28" s="1"/>
  <c r="M24" i="28" a="1"/>
  <c r="M24" i="28" s="1"/>
  <c r="M25" i="28" a="1"/>
  <c r="M25" i="28" s="1"/>
  <c r="M31" i="28" a="1"/>
  <c r="M31" i="28" s="1"/>
  <c r="M65" i="28" a="1"/>
  <c r="M65" i="28" s="1"/>
  <c r="M19" i="28" a="1"/>
  <c r="M19" i="28" s="1"/>
  <c r="M57" i="28" a="1"/>
  <c r="M57" i="28" s="1"/>
  <c r="M20" i="28" a="1"/>
  <c r="M20" i="28" s="1"/>
  <c r="M36" i="28" a="1"/>
  <c r="M36" i="28" s="1"/>
  <c r="M23" i="28" a="1"/>
  <c r="M23" i="28" s="1"/>
  <c r="M6" i="28" a="1"/>
  <c r="M6" i="28" s="1"/>
  <c r="M18" i="28" a="1"/>
  <c r="M18" i="28" s="1"/>
  <c r="M72" i="28" a="1"/>
  <c r="M72" i="28" s="1"/>
  <c r="M34" i="28" a="1"/>
  <c r="M34" i="28" s="1"/>
  <c r="M85" i="28" a="1"/>
  <c r="M85" i="28" s="1"/>
  <c r="M59" i="28" a="1"/>
  <c r="M59" i="28" s="1"/>
  <c r="M77" i="28" a="1"/>
  <c r="M77" i="28" s="1"/>
  <c r="M81" i="28" a="1"/>
  <c r="M81" i="28" s="1"/>
  <c r="M45" i="28" a="1"/>
  <c r="M45" i="28" s="1"/>
  <c r="M17" i="28" a="1"/>
  <c r="M17" i="28" s="1"/>
  <c r="M78" i="28" a="1"/>
  <c r="M78" i="28" s="1"/>
  <c r="M84" i="28" a="1"/>
  <c r="M84" i="28" s="1"/>
  <c r="M16" i="28" a="1"/>
  <c r="M16" i="28" s="1"/>
  <c r="M30" i="28" a="1"/>
  <c r="M30" i="28" s="1"/>
  <c r="M53" i="28" a="1"/>
  <c r="M53" i="28" s="1"/>
  <c r="M56" i="28" a="1"/>
  <c r="M56" i="28" s="1"/>
  <c r="M87" i="28" a="1"/>
  <c r="M87" i="28" s="1"/>
  <c r="M76" i="28" a="1"/>
  <c r="M76" i="28" s="1"/>
  <c r="M68" i="28" a="1"/>
  <c r="M68" i="28" s="1"/>
  <c r="M46" i="28" a="1"/>
  <c r="M46" i="28" s="1"/>
  <c r="M13" i="28" a="1"/>
  <c r="M13" i="28" s="1"/>
  <c r="M52" i="28" a="1"/>
  <c r="M52" i="28" s="1"/>
  <c r="M14" i="28" a="1"/>
  <c r="M14" i="28" s="1"/>
  <c r="M62" i="28" a="1"/>
  <c r="M62" i="28" s="1"/>
  <c r="M5" i="28" a="1"/>
  <c r="M5" i="28" s="1"/>
  <c r="M64" i="28" a="1"/>
  <c r="M64" i="28" s="1"/>
  <c r="M67" i="28" a="1"/>
  <c r="M67" i="28" s="1"/>
  <c r="M35" i="28" a="1"/>
  <c r="M35" i="28" s="1"/>
  <c r="M79" i="28" a="1"/>
  <c r="M79" i="28" s="1"/>
  <c r="M47" i="28" a="1"/>
  <c r="M47" i="28" s="1"/>
  <c r="N47" i="28" s="1"/>
  <c r="M70" i="28" a="1"/>
  <c r="M70" i="28" s="1"/>
  <c r="M74" i="28" a="1"/>
  <c r="M74" i="28" s="1"/>
  <c r="M40" i="28" a="1"/>
  <c r="M40" i="28" s="1"/>
  <c r="M71" i="28" a="1"/>
  <c r="M71" i="28" s="1"/>
  <c r="I12" i="2"/>
  <c r="J12" i="2"/>
  <c r="O113" i="16"/>
  <c r="O114" i="16"/>
  <c r="O115" i="16"/>
  <c r="O117" i="16"/>
  <c r="O118" i="16"/>
  <c r="O51" i="16"/>
  <c r="O70" i="16"/>
  <c r="O120" i="16"/>
  <c r="O121" i="16"/>
  <c r="O125" i="16"/>
  <c r="O81" i="16"/>
  <c r="O99" i="16"/>
  <c r="O128" i="16"/>
  <c r="O129" i="16"/>
  <c r="P37" i="16"/>
  <c r="Y37" i="16" s="1"/>
  <c r="P95" i="16"/>
  <c r="Y95" i="16" s="1"/>
  <c r="Q95" i="16" l="1"/>
  <c r="Q37" i="16"/>
  <c r="M88" i="28"/>
  <c r="D47" i="29" a="1"/>
  <c r="D47" i="29" s="1"/>
  <c r="M47" i="29" s="1"/>
  <c r="D39" i="29" a="1"/>
  <c r="D39" i="29" s="1"/>
  <c r="M39" i="29" s="1"/>
  <c r="D29" i="29" a="1"/>
  <c r="D29" i="29" s="1"/>
  <c r="M29" i="29" s="1"/>
  <c r="D13" i="29" a="1"/>
  <c r="D13" i="29" s="1"/>
  <c r="M13" i="29" s="1"/>
  <c r="D27" i="29" a="1"/>
  <c r="D27" i="29" s="1"/>
  <c r="M27" i="29" s="1"/>
  <c r="D32" i="29" a="1"/>
  <c r="D32" i="29" s="1"/>
  <c r="M32" i="29" s="1"/>
  <c r="D17" i="29" a="1"/>
  <c r="D17" i="29" s="1"/>
  <c r="M17" i="29" s="1"/>
  <c r="D5" i="29" a="1"/>
  <c r="D5" i="29" s="1"/>
  <c r="D44" i="29" a="1"/>
  <c r="D44" i="29" s="1"/>
  <c r="M44" i="29" s="1"/>
  <c r="D38" i="29" a="1"/>
  <c r="D38" i="29" s="1"/>
  <c r="M38" i="29" s="1"/>
  <c r="D50" i="29" a="1"/>
  <c r="D50" i="29" s="1"/>
  <c r="M50" i="29" s="1"/>
  <c r="D73" i="29" a="1"/>
  <c r="D73" i="29" s="1"/>
  <c r="M73" i="29" s="1"/>
  <c r="D15" i="29" a="1"/>
  <c r="D15" i="29" s="1"/>
  <c r="M15" i="29" s="1"/>
  <c r="D18" i="29" a="1"/>
  <c r="D18" i="29" s="1"/>
  <c r="M18" i="29" s="1"/>
  <c r="D30" i="29" a="1"/>
  <c r="D30" i="29" s="1"/>
  <c r="M30" i="29" s="1"/>
  <c r="D10" i="29" a="1"/>
  <c r="D10" i="29" s="1"/>
  <c r="M10" i="29" s="1"/>
  <c r="D9" i="29" a="1"/>
  <c r="D9" i="29" s="1"/>
  <c r="M9" i="29" s="1"/>
  <c r="D36" i="29" a="1"/>
  <c r="D36" i="29" s="1"/>
  <c r="M36" i="29" s="1"/>
  <c r="D26" i="29" a="1"/>
  <c r="D26" i="29" s="1"/>
  <c r="M26" i="29" s="1"/>
  <c r="D24" i="29" a="1"/>
  <c r="D24" i="29" s="1"/>
  <c r="M24" i="29" s="1"/>
  <c r="D68" i="29" a="1"/>
  <c r="D68" i="29" s="1"/>
  <c r="M68" i="29" s="1"/>
  <c r="D53" i="29" a="1"/>
  <c r="D53" i="29" s="1"/>
  <c r="M53" i="29" s="1"/>
  <c r="D59" i="29" a="1"/>
  <c r="D59" i="29" s="1"/>
  <c r="M59" i="29" s="1"/>
  <c r="D74" i="29" a="1"/>
  <c r="D74" i="29" s="1"/>
  <c r="M74" i="29" s="1"/>
  <c r="D7" i="29" a="1"/>
  <c r="D7" i="29" s="1"/>
  <c r="M7" i="29" s="1"/>
  <c r="D57" i="29" a="1"/>
  <c r="D57" i="29" s="1"/>
  <c r="M57" i="29" s="1"/>
  <c r="D40" i="29" a="1"/>
  <c r="D40" i="29" s="1"/>
  <c r="M40" i="29" s="1"/>
  <c r="D31" i="29" a="1"/>
  <c r="D31" i="29" s="1"/>
  <c r="M31" i="29" s="1"/>
  <c r="D22" i="29" a="1"/>
  <c r="D22" i="29" s="1"/>
  <c r="M22" i="29" s="1"/>
  <c r="D46" i="29" a="1"/>
  <c r="D46" i="29" s="1"/>
  <c r="M46" i="29" s="1"/>
  <c r="D42" i="29" a="1"/>
  <c r="D42" i="29" s="1"/>
  <c r="M42" i="29" s="1"/>
  <c r="D20" i="29" a="1"/>
  <c r="D20" i="29" s="1"/>
  <c r="M20" i="29" s="1"/>
  <c r="D41" i="29" a="1"/>
  <c r="D41" i="29" s="1"/>
  <c r="M41" i="29" s="1"/>
  <c r="D6" i="29" a="1"/>
  <c r="D6" i="29" s="1"/>
  <c r="M6" i="29" s="1"/>
  <c r="D45" i="29" a="1"/>
  <c r="D45" i="29" s="1"/>
  <c r="M45" i="29" s="1"/>
  <c r="D11" i="29" a="1"/>
  <c r="D11" i="29" s="1"/>
  <c r="M11" i="29" s="1"/>
  <c r="D16" i="29" a="1"/>
  <c r="D16" i="29" s="1"/>
  <c r="M16" i="29" s="1"/>
  <c r="D35" i="29" a="1"/>
  <c r="D35" i="29" s="1"/>
  <c r="M35" i="29" s="1"/>
  <c r="D33" i="29" a="1"/>
  <c r="D33" i="29" s="1"/>
  <c r="M33" i="29" s="1"/>
  <c r="D60" i="29" a="1"/>
  <c r="D60" i="29" s="1"/>
  <c r="M60" i="29" s="1"/>
  <c r="D25" i="29" a="1"/>
  <c r="D25" i="29" s="1"/>
  <c r="M25" i="29" s="1"/>
  <c r="D49" i="29" a="1"/>
  <c r="D49" i="29" s="1"/>
  <c r="D70" i="29" a="1"/>
  <c r="D70" i="29" s="1"/>
  <c r="M70" i="29" s="1"/>
  <c r="D61" i="29" a="1"/>
  <c r="D61" i="29" s="1"/>
  <c r="M61" i="29" s="1"/>
  <c r="D72" i="29" a="1"/>
  <c r="D72" i="29" s="1"/>
  <c r="M72" i="29" s="1"/>
  <c r="D63" i="29" a="1"/>
  <c r="D63" i="29" s="1"/>
  <c r="M63" i="29" s="1"/>
  <c r="D34" i="29" a="1"/>
  <c r="D34" i="29" s="1"/>
  <c r="M34" i="29" s="1"/>
  <c r="D58" i="29" a="1"/>
  <c r="D58" i="29" s="1"/>
  <c r="M58" i="29" s="1"/>
  <c r="D37" i="29" a="1"/>
  <c r="D37" i="29" s="1"/>
  <c r="M37" i="29" s="1"/>
  <c r="D71" i="29" a="1"/>
  <c r="D71" i="29" s="1"/>
  <c r="M71" i="29" s="1"/>
  <c r="D28" i="29" a="1"/>
  <c r="D28" i="29" s="1"/>
  <c r="M28" i="29" s="1"/>
  <c r="D8" i="29" a="1"/>
  <c r="D8" i="29" s="1"/>
  <c r="M8" i="29" s="1"/>
  <c r="D65" i="29" a="1"/>
  <c r="D65" i="29" s="1"/>
  <c r="M65" i="29" s="1"/>
  <c r="D48" i="29" a="1"/>
  <c r="D48" i="29" s="1"/>
  <c r="M48" i="29" s="1"/>
  <c r="D66" i="29" a="1"/>
  <c r="D66" i="29" s="1"/>
  <c r="M66" i="29" s="1"/>
  <c r="D67" i="29" a="1"/>
  <c r="D67" i="29" s="1"/>
  <c r="M67" i="29" s="1"/>
  <c r="D55" i="29" a="1"/>
  <c r="D55" i="29" s="1"/>
  <c r="M55" i="29" s="1"/>
  <c r="D21" i="29" a="1"/>
  <c r="D21" i="29" s="1"/>
  <c r="M21" i="29" s="1"/>
  <c r="D23" i="29" a="1"/>
  <c r="D23" i="29" s="1"/>
  <c r="M23" i="29" s="1"/>
  <c r="D14" i="29" a="1"/>
  <c r="D14" i="29" s="1"/>
  <c r="M14" i="29" s="1"/>
  <c r="D52" i="29" a="1"/>
  <c r="D52" i="29" s="1"/>
  <c r="M52" i="29" s="1"/>
  <c r="D51" i="29" a="1"/>
  <c r="D51" i="29" s="1"/>
  <c r="M51" i="29" s="1"/>
  <c r="D64" i="29" a="1"/>
  <c r="D64" i="29" s="1"/>
  <c r="M64" i="29" s="1"/>
  <c r="D54" i="29" a="1"/>
  <c r="D54" i="29" s="1"/>
  <c r="M54" i="29" s="1"/>
  <c r="D69" i="29" a="1"/>
  <c r="D69" i="29" s="1"/>
  <c r="M69" i="29" s="1"/>
  <c r="D43" i="29" a="1"/>
  <c r="D43" i="29" s="1"/>
  <c r="M43" i="29" s="1"/>
  <c r="D56" i="29" a="1"/>
  <c r="D56" i="29" s="1"/>
  <c r="M56" i="29" s="1"/>
  <c r="D12" i="29" a="1"/>
  <c r="D12" i="29" s="1"/>
  <c r="M12" i="29" s="1"/>
  <c r="D62" i="29" a="1"/>
  <c r="D62" i="29" s="1"/>
  <c r="M62" i="29" s="1"/>
  <c r="B56" i="25" a="1"/>
  <c r="B56" i="25" s="1"/>
  <c r="C56" i="25" s="1"/>
  <c r="B57" i="25" a="1"/>
  <c r="B57" i="25" s="1"/>
  <c r="C57" i="25" s="1"/>
  <c r="B48" i="25" a="1"/>
  <c r="B48" i="25" s="1"/>
  <c r="C48" i="25" s="1"/>
  <c r="B55" i="25" a="1"/>
  <c r="B55" i="25" s="1"/>
  <c r="C55" i="25" s="1"/>
  <c r="B54" i="25" a="1"/>
  <c r="B54" i="25" s="1"/>
  <c r="C54" i="25" s="1"/>
  <c r="B53" i="25" a="1"/>
  <c r="B53" i="25" s="1"/>
  <c r="C53" i="25" s="1"/>
  <c r="B46" i="25" a="1"/>
  <c r="B46" i="25" s="1"/>
  <c r="C46" i="25" s="1"/>
  <c r="B52" i="25" a="1"/>
  <c r="B52" i="25" s="1"/>
  <c r="C52" i="25" s="1"/>
  <c r="B51" i="25" a="1"/>
  <c r="B51" i="25" s="1"/>
  <c r="C51" i="25" s="1"/>
  <c r="B50" i="25" a="1"/>
  <c r="B50" i="25" s="1"/>
  <c r="C50" i="25" s="1"/>
  <c r="B49" i="25" a="1"/>
  <c r="B49" i="25" s="1"/>
  <c r="C49" i="25" s="1"/>
  <c r="B45" i="25" a="1"/>
  <c r="B45" i="25" s="1"/>
  <c r="C45" i="25" s="1"/>
  <c r="B47" i="25" a="1"/>
  <c r="B47" i="25" s="1"/>
  <c r="C47" i="25" s="1"/>
  <c r="B44" i="25" a="1"/>
  <c r="B44" i="25" s="1"/>
  <c r="C44" i="25" s="1"/>
  <c r="B43" i="25" a="1"/>
  <c r="B43" i="25" s="1"/>
  <c r="C5" i="25" a="1"/>
  <c r="C5" i="25" s="1"/>
  <c r="M5" i="29" l="1"/>
  <c r="D75" i="29"/>
  <c r="M75" i="29" s="1"/>
  <c r="D5" i="25"/>
  <c r="D6" i="15"/>
  <c r="M49" i="29"/>
  <c r="C43" i="25"/>
  <c r="B58" i="25"/>
  <c r="C58" i="25" s="1"/>
  <c r="D9" i="25" l="1"/>
  <c r="C31" i="25" s="1"/>
  <c r="E5" i="25"/>
  <c r="C10" i="25" l="1"/>
  <c r="D5" i="15"/>
  <c r="C30" i="25"/>
  <c r="F5" i="25"/>
  <c r="E9" i="25"/>
  <c r="D7" i="15" s="1"/>
  <c r="F7" i="25"/>
  <c r="F9" i="25"/>
  <c r="C26" i="25"/>
  <c r="F6" i="25"/>
  <c r="C33" i="25"/>
  <c r="F8" i="25"/>
  <c r="C14" i="6"/>
  <c r="C20" i="11" l="1"/>
  <c r="B6" i="23" l="1" a="1"/>
  <c r="B6" i="23" s="1"/>
  <c r="B50" i="23" a="1"/>
  <c r="B50" i="23" s="1"/>
  <c r="B8" i="23" a="1"/>
  <c r="B8" i="23" s="1"/>
  <c r="D8" i="23" s="1"/>
  <c r="C30" i="28" a="1"/>
  <c r="C30" i="28" s="1"/>
  <c r="J30" i="28" s="1"/>
  <c r="C71" i="28" a="1"/>
  <c r="C71" i="28" s="1"/>
  <c r="J71" i="28" s="1"/>
  <c r="C14" i="28" a="1"/>
  <c r="C14" i="28" s="1"/>
  <c r="J14" i="28" s="1"/>
  <c r="C15" i="28" a="1"/>
  <c r="C15" i="28" s="1"/>
  <c r="J15" i="28" s="1"/>
  <c r="C74" i="28" a="1"/>
  <c r="C74" i="28" s="1"/>
  <c r="J74" i="28" s="1"/>
  <c r="C48" i="28" a="1"/>
  <c r="C48" i="28" s="1"/>
  <c r="J48" i="28" s="1"/>
  <c r="C18" i="28" a="1"/>
  <c r="C18" i="28" s="1"/>
  <c r="J18" i="28" s="1"/>
  <c r="C34" i="28" a="1"/>
  <c r="C34" i="28" s="1"/>
  <c r="J34" i="28" s="1"/>
  <c r="C27" i="28" a="1"/>
  <c r="C27" i="28" s="1"/>
  <c r="J27" i="28" s="1"/>
  <c r="C20" i="28" a="1"/>
  <c r="C20" i="28" s="1"/>
  <c r="J20" i="28" s="1"/>
  <c r="C58" i="28" a="1"/>
  <c r="C58" i="28" s="1"/>
  <c r="J58" i="28" s="1"/>
  <c r="C16" i="28" a="1"/>
  <c r="C16" i="28" s="1"/>
  <c r="J16" i="28" s="1"/>
  <c r="C73" i="28" a="1"/>
  <c r="C73" i="28" s="1"/>
  <c r="J73" i="28" s="1"/>
  <c r="C70" i="28" a="1"/>
  <c r="C70" i="28" s="1"/>
  <c r="J70" i="28" s="1"/>
  <c r="C32" i="28" a="1"/>
  <c r="C32" i="28" s="1"/>
  <c r="J32" i="28" s="1"/>
  <c r="C11" i="28" a="1"/>
  <c r="C11" i="28" s="1"/>
  <c r="J11" i="28" s="1"/>
  <c r="C59" i="28" a="1"/>
  <c r="C59" i="28" s="1"/>
  <c r="J59" i="28" s="1"/>
  <c r="C24" i="28" a="1"/>
  <c r="C24" i="28" s="1"/>
  <c r="J24" i="28" s="1"/>
  <c r="C41" i="28" a="1"/>
  <c r="C41" i="28" s="1"/>
  <c r="J41" i="28" s="1"/>
  <c r="C77" i="28" a="1"/>
  <c r="C77" i="28" s="1"/>
  <c r="J77" i="28" s="1"/>
  <c r="C36" i="28" a="1"/>
  <c r="C36" i="28" s="1"/>
  <c r="J36" i="28" s="1"/>
  <c r="C60" i="28" a="1"/>
  <c r="C60" i="28" s="1"/>
  <c r="J60" i="28" s="1"/>
  <c r="C52" i="28" a="1"/>
  <c r="C52" i="28" s="1"/>
  <c r="J52" i="28" s="1"/>
  <c r="C76" i="28" a="1"/>
  <c r="C76" i="28" s="1"/>
  <c r="J76" i="28" s="1"/>
  <c r="C31" i="28" a="1"/>
  <c r="C31" i="28" s="1"/>
  <c r="J31" i="28" s="1"/>
  <c r="C62" i="28" a="1"/>
  <c r="C62" i="28" s="1"/>
  <c r="J62" i="28" s="1"/>
  <c r="C54" i="28" a="1"/>
  <c r="C54" i="28" s="1"/>
  <c r="J54" i="28" s="1"/>
  <c r="C61" i="28" a="1"/>
  <c r="C61" i="28" s="1"/>
  <c r="C35" i="28" a="1"/>
  <c r="C35" i="28" s="1"/>
  <c r="J35" i="28" s="1"/>
  <c r="C17" i="28" a="1"/>
  <c r="C17" i="28" s="1"/>
  <c r="J17" i="28" s="1"/>
  <c r="C6" i="28" a="1"/>
  <c r="C6" i="28" s="1"/>
  <c r="J6" i="28" s="1"/>
  <c r="C47" i="28" a="1"/>
  <c r="C47" i="28" s="1"/>
  <c r="J47" i="28" s="1"/>
  <c r="C44" i="28" a="1"/>
  <c r="C44" i="28" s="1"/>
  <c r="J44" i="28" s="1"/>
  <c r="C67" i="28" a="1"/>
  <c r="C67" i="28" s="1"/>
  <c r="J67" i="28" s="1"/>
  <c r="C63" i="28" a="1"/>
  <c r="C63" i="28" s="1"/>
  <c r="J63" i="28" s="1"/>
  <c r="C33" i="28" a="1"/>
  <c r="C33" i="28" s="1"/>
  <c r="J33" i="28" s="1"/>
  <c r="C82" i="28" a="1"/>
  <c r="C82" i="28" s="1"/>
  <c r="J82" i="28" s="1"/>
  <c r="C79" i="28" a="1"/>
  <c r="C79" i="28" s="1"/>
  <c r="J79" i="28" s="1"/>
  <c r="C51" i="28" a="1"/>
  <c r="C51" i="28" s="1"/>
  <c r="J51" i="28" s="1"/>
  <c r="C43" i="28" a="1"/>
  <c r="C43" i="28" s="1"/>
  <c r="J43" i="28" s="1"/>
  <c r="C81" i="28" a="1"/>
  <c r="C81" i="28" s="1"/>
  <c r="J81" i="28" s="1"/>
  <c r="C69" i="28" a="1"/>
  <c r="C69" i="28" s="1"/>
  <c r="J69" i="28" s="1"/>
  <c r="C72" i="28" a="1"/>
  <c r="C72" i="28" s="1"/>
  <c r="J72" i="28" s="1"/>
  <c r="C85" i="28" a="1"/>
  <c r="C85" i="28" s="1"/>
  <c r="J85" i="28" s="1"/>
  <c r="C53" i="28" a="1"/>
  <c r="C53" i="28" s="1"/>
  <c r="J53" i="28" s="1"/>
  <c r="C13" i="28" a="1"/>
  <c r="C13" i="28" s="1"/>
  <c r="J13" i="28" s="1"/>
  <c r="C68" i="28" a="1"/>
  <c r="C68" i="28" s="1"/>
  <c r="J68" i="28" s="1"/>
  <c r="C38" i="28" a="1"/>
  <c r="C38" i="28" s="1"/>
  <c r="J38" i="28" s="1"/>
  <c r="C23" i="28" a="1"/>
  <c r="C23" i="28" s="1"/>
  <c r="J23" i="28" s="1"/>
  <c r="C50" i="28" a="1"/>
  <c r="C50" i="28" s="1"/>
  <c r="J50" i="28" s="1"/>
  <c r="C19" i="28" a="1"/>
  <c r="C19" i="28" s="1"/>
  <c r="J19" i="28" s="1"/>
  <c r="C22" i="28" a="1"/>
  <c r="C22" i="28" s="1"/>
  <c r="J22" i="28" s="1"/>
  <c r="C37" i="28" a="1"/>
  <c r="C37" i="28" s="1"/>
  <c r="J37" i="28" s="1"/>
  <c r="C25" i="28" a="1"/>
  <c r="C25" i="28" s="1"/>
  <c r="J25" i="28" s="1"/>
  <c r="C64" i="28" a="1"/>
  <c r="C64" i="28" s="1"/>
  <c r="J64" i="28" s="1"/>
  <c r="C84" i="28" a="1"/>
  <c r="C84" i="28" s="1"/>
  <c r="J84" i="28" s="1"/>
  <c r="C12" i="28" a="1"/>
  <c r="C12" i="28" s="1"/>
  <c r="J12" i="28" s="1"/>
  <c r="C46" i="28" a="1"/>
  <c r="C46" i="28" s="1"/>
  <c r="J46" i="28" s="1"/>
  <c r="C29" i="28" a="1"/>
  <c r="C29" i="28" s="1"/>
  <c r="J29" i="28" s="1"/>
  <c r="C57" i="28" a="1"/>
  <c r="C57" i="28" s="1"/>
  <c r="J57" i="28" s="1"/>
  <c r="C65" i="28" a="1"/>
  <c r="C65" i="28" s="1"/>
  <c r="J65" i="28" s="1"/>
  <c r="C87" i="28" a="1"/>
  <c r="C87" i="28" s="1"/>
  <c r="J87" i="28" s="1"/>
  <c r="C5" i="28" a="1"/>
  <c r="C5" i="28" s="1"/>
  <c r="C86" i="28" a="1"/>
  <c r="C86" i="28" s="1"/>
  <c r="J86" i="28" s="1"/>
  <c r="C75" i="28" a="1"/>
  <c r="C75" i="28" s="1"/>
  <c r="J75" i="28" s="1"/>
  <c r="C56" i="28" a="1"/>
  <c r="C56" i="28" s="1"/>
  <c r="J56" i="28" s="1"/>
  <c r="C66" i="28" a="1"/>
  <c r="C66" i="28" s="1"/>
  <c r="J66" i="28" s="1"/>
  <c r="C78" i="28" a="1"/>
  <c r="C78" i="28" s="1"/>
  <c r="J78" i="28" s="1"/>
  <c r="C42" i="28" a="1"/>
  <c r="C42" i="28" s="1"/>
  <c r="J42" i="28" s="1"/>
  <c r="C28" i="28" a="1"/>
  <c r="C28" i="28" s="1"/>
  <c r="J28" i="28" s="1"/>
  <c r="C7" i="28" a="1"/>
  <c r="C7" i="28" s="1"/>
  <c r="J7" i="28" s="1"/>
  <c r="C40" i="28" a="1"/>
  <c r="C40" i="28" s="1"/>
  <c r="J40" i="28" s="1"/>
  <c r="C55" i="28" a="1"/>
  <c r="C55" i="28" s="1"/>
  <c r="J55" i="28" s="1"/>
  <c r="C45" i="28" a="1"/>
  <c r="C45" i="28" s="1"/>
  <c r="J45" i="28" s="1"/>
  <c r="C26" i="28" a="1"/>
  <c r="C26" i="28" s="1"/>
  <c r="J26" i="28" s="1"/>
  <c r="C49" i="28" a="1"/>
  <c r="C49" i="28" s="1"/>
  <c r="J49" i="28" s="1"/>
  <c r="C21" i="28" a="1"/>
  <c r="C21" i="28" s="1"/>
  <c r="J21" i="28" s="1"/>
  <c r="B43" i="23" a="1"/>
  <c r="B43" i="23" s="1"/>
  <c r="B54" i="23" a="1"/>
  <c r="B54" i="23" s="1"/>
  <c r="B52" i="23" a="1"/>
  <c r="B52" i="23" s="1"/>
  <c r="B55" i="23" a="1"/>
  <c r="B55" i="23" s="1"/>
  <c r="B51" i="23" a="1"/>
  <c r="B51" i="23" s="1"/>
  <c r="B48" i="23" a="1"/>
  <c r="B48" i="23" s="1"/>
  <c r="B49" i="23" a="1"/>
  <c r="B49" i="23" s="1"/>
  <c r="B47" i="23" a="1"/>
  <c r="B47" i="23" s="1"/>
  <c r="B46" i="23" a="1"/>
  <c r="B46" i="23" s="1"/>
  <c r="B45" i="23" a="1"/>
  <c r="B45" i="23" s="1"/>
  <c r="B44" i="23" a="1"/>
  <c r="B44" i="23" s="1"/>
  <c r="B53" i="23" a="1"/>
  <c r="B53" i="23" s="1"/>
  <c r="B42" i="23" a="1"/>
  <c r="B42" i="23" s="1"/>
  <c r="C6" i="23" a="1"/>
  <c r="C6" i="23" s="1"/>
  <c r="C10" i="23" s="1"/>
  <c r="D14" i="6"/>
  <c r="C88" i="28" l="1"/>
  <c r="J88" i="28" s="1"/>
  <c r="J5" i="28"/>
  <c r="J61" i="28"/>
  <c r="D80" i="23"/>
  <c r="D82" i="23"/>
  <c r="D83" i="23"/>
  <c r="D81" i="23"/>
  <c r="D84" i="23"/>
  <c r="D87" i="23"/>
  <c r="D88" i="23"/>
  <c r="D85" i="23"/>
  <c r="D79" i="23"/>
  <c r="D86" i="23"/>
  <c r="D78" i="23"/>
  <c r="E8" i="23"/>
  <c r="D6" i="23"/>
  <c r="B10" i="23"/>
  <c r="C34" i="23" s="1"/>
  <c r="B57" i="23"/>
  <c r="C33" i="9"/>
  <c r="F25" i="5"/>
  <c r="F23" i="5" s="1"/>
  <c r="C33" i="8"/>
  <c r="C28" i="8" s="1"/>
  <c r="D34" i="4"/>
  <c r="F4" i="9" l="1"/>
  <c r="F5" i="9" s="1"/>
  <c r="D13" i="3" s="1"/>
  <c r="F6" i="9"/>
  <c r="D10" i="23"/>
  <c r="C6" i="15"/>
  <c r="C17" i="43"/>
  <c r="F4" i="8"/>
  <c r="E6" i="15"/>
  <c r="C46" i="23"/>
  <c r="C31" i="23"/>
  <c r="C30" i="23"/>
  <c r="C26" i="23"/>
  <c r="C33" i="23"/>
  <c r="C29" i="23"/>
  <c r="C27" i="23"/>
  <c r="C35" i="23"/>
  <c r="C28" i="23"/>
  <c r="C32" i="23"/>
  <c r="E10" i="23"/>
  <c r="C7" i="15" s="1"/>
  <c r="C50" i="23"/>
  <c r="C56" i="23"/>
  <c r="C53" i="23"/>
  <c r="C49" i="23"/>
  <c r="C47" i="23"/>
  <c r="C43" i="23"/>
  <c r="C42" i="23"/>
  <c r="F6" i="23"/>
  <c r="C54" i="23"/>
  <c r="F7" i="23"/>
  <c r="F9" i="23"/>
  <c r="C55" i="23"/>
  <c r="C51" i="23"/>
  <c r="C48" i="23"/>
  <c r="C57" i="23"/>
  <c r="B59" i="23"/>
  <c r="C45" i="23"/>
  <c r="C44" i="23"/>
  <c r="C52" i="23"/>
  <c r="D9" i="4"/>
  <c r="E6" i="23"/>
  <c r="P121" i="1"/>
  <c r="P99" i="1"/>
  <c r="Y99" i="1" s="1"/>
  <c r="P34" i="1"/>
  <c r="Y34" i="1" s="1"/>
  <c r="P120" i="1"/>
  <c r="P130" i="1"/>
  <c r="Y130" i="1" s="1"/>
  <c r="P9" i="1"/>
  <c r="Y9" i="1" s="1"/>
  <c r="P99" i="16"/>
  <c r="P70" i="16"/>
  <c r="Y70" i="16" s="1"/>
  <c r="P51" i="16"/>
  <c r="Y51" i="16" s="1"/>
  <c r="P115" i="16"/>
  <c r="P114" i="16"/>
  <c r="P118" i="16"/>
  <c r="P120" i="16"/>
  <c r="P113" i="16"/>
  <c r="F8" i="5"/>
  <c r="F7" i="5"/>
  <c r="E15" i="29" s="1"/>
  <c r="F15" i="29" s="1"/>
  <c r="F6" i="5"/>
  <c r="E47" i="29" s="1"/>
  <c r="F47" i="29" s="1"/>
  <c r="P139" i="16"/>
  <c r="P138" i="16"/>
  <c r="Y138" i="16" s="1"/>
  <c r="P137" i="16"/>
  <c r="G6" i="17"/>
  <c r="H6" i="17" s="1"/>
  <c r="P135" i="16"/>
  <c r="Y135" i="16" s="1"/>
  <c r="P134" i="16"/>
  <c r="Y134" i="16" s="1"/>
  <c r="P133" i="16"/>
  <c r="P132" i="16"/>
  <c r="P131" i="16"/>
  <c r="P130" i="16"/>
  <c r="P129" i="16"/>
  <c r="Y129" i="16" s="1"/>
  <c r="P128" i="16"/>
  <c r="P127" i="16"/>
  <c r="Y127" i="16" s="1"/>
  <c r="P126" i="16"/>
  <c r="Y126" i="16" s="1"/>
  <c r="P125" i="16"/>
  <c r="P124" i="16"/>
  <c r="Y124" i="16" s="1"/>
  <c r="P123" i="16"/>
  <c r="Y123" i="16" s="1"/>
  <c r="P122" i="16"/>
  <c r="Y122" i="16" s="1"/>
  <c r="P121" i="16"/>
  <c r="P119" i="16"/>
  <c r="Y119" i="16" s="1"/>
  <c r="P117" i="16"/>
  <c r="P116" i="16"/>
  <c r="P112" i="16"/>
  <c r="Y112" i="16" s="1"/>
  <c r="P111" i="16"/>
  <c r="Y111" i="16" s="1"/>
  <c r="P110" i="16"/>
  <c r="Y110" i="16" s="1"/>
  <c r="P108" i="16"/>
  <c r="Y108" i="16" s="1"/>
  <c r="P107" i="16"/>
  <c r="Y107" i="16" s="1"/>
  <c r="P105" i="16"/>
  <c r="Y105" i="16" s="1"/>
  <c r="P104" i="16"/>
  <c r="Y104" i="16" s="1"/>
  <c r="P103" i="16"/>
  <c r="Y103" i="16" s="1"/>
  <c r="P102" i="16"/>
  <c r="P101" i="16"/>
  <c r="Y101" i="16" s="1"/>
  <c r="P100" i="16"/>
  <c r="Y100" i="16" s="1"/>
  <c r="P98" i="16"/>
  <c r="Y98" i="16" s="1"/>
  <c r="P97" i="16"/>
  <c r="Y97" i="16" s="1"/>
  <c r="P96" i="16"/>
  <c r="Y96" i="16" s="1"/>
  <c r="P94" i="16"/>
  <c r="Y94" i="16" s="1"/>
  <c r="P93" i="16"/>
  <c r="Y93" i="16" s="1"/>
  <c r="P92" i="16"/>
  <c r="Y92" i="16" s="1"/>
  <c r="P91" i="16"/>
  <c r="P90" i="16"/>
  <c r="Y90" i="16" s="1"/>
  <c r="P89" i="16"/>
  <c r="Y89" i="16" s="1"/>
  <c r="P88" i="16"/>
  <c r="Y88" i="16" s="1"/>
  <c r="P87" i="16"/>
  <c r="Y87" i="16" s="1"/>
  <c r="P86" i="16"/>
  <c r="Y86" i="16" s="1"/>
  <c r="P85" i="16"/>
  <c r="Y85" i="16" s="1"/>
  <c r="P84" i="16"/>
  <c r="Y84" i="16" s="1"/>
  <c r="P83" i="16"/>
  <c r="Y83" i="16" s="1"/>
  <c r="P80" i="16"/>
  <c r="Y80" i="16" s="1"/>
  <c r="P79" i="16"/>
  <c r="Y79" i="16" s="1"/>
  <c r="P78" i="16"/>
  <c r="Y78" i="16" s="1"/>
  <c r="P77" i="16"/>
  <c r="Y77" i="16" s="1"/>
  <c r="P76" i="16"/>
  <c r="Y76" i="16" s="1"/>
  <c r="P75" i="16"/>
  <c r="Y75" i="16" s="1"/>
  <c r="P74" i="16"/>
  <c r="Y74" i="16" s="1"/>
  <c r="P73" i="16"/>
  <c r="Y73" i="16" s="1"/>
  <c r="P72" i="16"/>
  <c r="Y72" i="16" s="1"/>
  <c r="P71" i="16"/>
  <c r="Y71" i="16" s="1"/>
  <c r="P69" i="16"/>
  <c r="Y69" i="16" s="1"/>
  <c r="P68" i="16"/>
  <c r="Y68" i="16" s="1"/>
  <c r="P67" i="16"/>
  <c r="Y67" i="16" s="1"/>
  <c r="P66" i="16"/>
  <c r="Y66" i="16" s="1"/>
  <c r="P65" i="16"/>
  <c r="Y65" i="16" s="1"/>
  <c r="P64" i="16"/>
  <c r="Y64" i="16" s="1"/>
  <c r="P63" i="16"/>
  <c r="Y63" i="16" s="1"/>
  <c r="P62" i="16"/>
  <c r="Y62" i="16" s="1"/>
  <c r="P61" i="16"/>
  <c r="Y61" i="16" s="1"/>
  <c r="P60" i="16"/>
  <c r="Y60" i="16" s="1"/>
  <c r="P59" i="16"/>
  <c r="Y59" i="16" s="1"/>
  <c r="P58" i="16"/>
  <c r="P57" i="16"/>
  <c r="Y57" i="16" s="1"/>
  <c r="P56" i="16"/>
  <c r="Y56" i="16" s="1"/>
  <c r="P55" i="16"/>
  <c r="Y55" i="16" s="1"/>
  <c r="P54" i="16"/>
  <c r="Y54" i="16" s="1"/>
  <c r="P53" i="16"/>
  <c r="Y53" i="16" s="1"/>
  <c r="P52" i="16"/>
  <c r="Y52" i="16" s="1"/>
  <c r="P50" i="16"/>
  <c r="P49" i="16"/>
  <c r="Y49" i="16" s="1"/>
  <c r="P48" i="16"/>
  <c r="Y48" i="16" s="1"/>
  <c r="P47" i="16"/>
  <c r="Y47" i="16" s="1"/>
  <c r="P46" i="16"/>
  <c r="Y46" i="16" s="1"/>
  <c r="P45" i="16"/>
  <c r="Y45" i="16" s="1"/>
  <c r="P44" i="16"/>
  <c r="Y44" i="16" s="1"/>
  <c r="P43" i="16"/>
  <c r="Y43" i="16" s="1"/>
  <c r="P42" i="16"/>
  <c r="Y42" i="16" s="1"/>
  <c r="P41" i="16"/>
  <c r="Y41" i="16" s="1"/>
  <c r="P40" i="16"/>
  <c r="Y40" i="16" s="1"/>
  <c r="P39" i="16"/>
  <c r="Y39" i="16" s="1"/>
  <c r="P38" i="16"/>
  <c r="Y38" i="16" s="1"/>
  <c r="P36" i="16"/>
  <c r="Y36" i="16" s="1"/>
  <c r="P35" i="16"/>
  <c r="Y35" i="16" s="1"/>
  <c r="P34" i="16"/>
  <c r="Y34" i="16" s="1"/>
  <c r="P33" i="16"/>
  <c r="Y33" i="16" s="1"/>
  <c r="P32" i="16"/>
  <c r="Y32" i="16" s="1"/>
  <c r="P31" i="16"/>
  <c r="Y31" i="16" s="1"/>
  <c r="P30" i="16"/>
  <c r="Y30" i="16" s="1"/>
  <c r="P29" i="16"/>
  <c r="Y29" i="16" s="1"/>
  <c r="P28" i="16"/>
  <c r="Y28" i="16" s="1"/>
  <c r="P27" i="16"/>
  <c r="Y27" i="16" s="1"/>
  <c r="P25" i="16"/>
  <c r="Y25" i="16" s="1"/>
  <c r="P24" i="16"/>
  <c r="Y24" i="16" s="1"/>
  <c r="P23" i="16"/>
  <c r="Y23" i="16" s="1"/>
  <c r="P22" i="16"/>
  <c r="Y22" i="16" s="1"/>
  <c r="P21" i="16"/>
  <c r="Y21" i="16" s="1"/>
  <c r="P20" i="16"/>
  <c r="Y20" i="16" s="1"/>
  <c r="P19" i="16"/>
  <c r="Y19" i="16" s="1"/>
  <c r="P18" i="16"/>
  <c r="P17" i="16"/>
  <c r="Y17" i="16" s="1"/>
  <c r="P16" i="16"/>
  <c r="Y16" i="16" s="1"/>
  <c r="P15" i="16"/>
  <c r="Y15" i="16" s="1"/>
  <c r="P14" i="16"/>
  <c r="Y14" i="16" s="1"/>
  <c r="P13" i="16"/>
  <c r="Y13" i="16" s="1"/>
  <c r="P11" i="16"/>
  <c r="Y11" i="16" s="1"/>
  <c r="P9" i="16"/>
  <c r="Y9" i="16" s="1"/>
  <c r="P8" i="16"/>
  <c r="Y8" i="16" s="1"/>
  <c r="P6" i="16"/>
  <c r="Y6" i="16" l="1"/>
  <c r="B16" i="25" a="1"/>
  <c r="B16" i="25" s="1"/>
  <c r="B15" i="25" a="1"/>
  <c r="B15" i="25" s="1"/>
  <c r="G83" i="25" s="1"/>
  <c r="F5" i="8"/>
  <c r="C13" i="3" s="1"/>
  <c r="C18" i="43"/>
  <c r="C21" i="9"/>
  <c r="Y144" i="16"/>
  <c r="Y143" i="1"/>
  <c r="I6" i="17"/>
  <c r="J6" i="17" s="1"/>
  <c r="O6" i="17" s="1"/>
  <c r="AD6" i="17" s="1"/>
  <c r="B72" i="25" a="1"/>
  <c r="B72" i="25" s="1"/>
  <c r="B71" i="25" a="1"/>
  <c r="B71" i="25" s="1"/>
  <c r="P143" i="1"/>
  <c r="J47" i="29"/>
  <c r="O47" i="29"/>
  <c r="J15" i="29"/>
  <c r="O15" i="29"/>
  <c r="F8" i="23"/>
  <c r="E5" i="15"/>
  <c r="E7" i="15" s="1"/>
  <c r="E9" i="29"/>
  <c r="F9" i="29" s="1"/>
  <c r="F31" i="25"/>
  <c r="B18" i="25" a="1"/>
  <c r="B18" i="25" s="1"/>
  <c r="E11" i="29"/>
  <c r="F11" i="29" s="1"/>
  <c r="Q99" i="16"/>
  <c r="Q97" i="16"/>
  <c r="Q98" i="16"/>
  <c r="Q80" i="16"/>
  <c r="Q124" i="16"/>
  <c r="Q31" i="16"/>
  <c r="Q127" i="16"/>
  <c r="Q6" i="16"/>
  <c r="Q61" i="16"/>
  <c r="Q79" i="16"/>
  <c r="Q100" i="16"/>
  <c r="Q47" i="16"/>
  <c r="Q102" i="16"/>
  <c r="Q25" i="16"/>
  <c r="Q119" i="16"/>
  <c r="Q121" i="16"/>
  <c r="Q122" i="16"/>
  <c r="Q13" i="16"/>
  <c r="Q65" i="16"/>
  <c r="Q66" i="16"/>
  <c r="Q113" i="16"/>
  <c r="Q43" i="16"/>
  <c r="Q8" i="16"/>
  <c r="Q45" i="16"/>
  <c r="Q46" i="16"/>
  <c r="Q49" i="16"/>
  <c r="Q33" i="16"/>
  <c r="Q87" i="16"/>
  <c r="Q53" i="16"/>
  <c r="Q36" i="16"/>
  <c r="Q89" i="16"/>
  <c r="Q108" i="16"/>
  <c r="Q130" i="16"/>
  <c r="Q120" i="16"/>
  <c r="Q96" i="16"/>
  <c r="Q44" i="16"/>
  <c r="Q9" i="16"/>
  <c r="Q11" i="16"/>
  <c r="Q83" i="16"/>
  <c r="Q125" i="16"/>
  <c r="Q126" i="16"/>
  <c r="Q16" i="16"/>
  <c r="Q68" i="16"/>
  <c r="Q35" i="16"/>
  <c r="Q69" i="16"/>
  <c r="Q19" i="16"/>
  <c r="Q20" i="16"/>
  <c r="Q38" i="16"/>
  <c r="Q55" i="16"/>
  <c r="Q72" i="16"/>
  <c r="Q90" i="16"/>
  <c r="Q110" i="16"/>
  <c r="Q131" i="16"/>
  <c r="Q118" i="16"/>
  <c r="Q77" i="16"/>
  <c r="Q27" i="16"/>
  <c r="Q123" i="16"/>
  <c r="Q101" i="16"/>
  <c r="Q48" i="16"/>
  <c r="Q103" i="16"/>
  <c r="Q67" i="16"/>
  <c r="Q105" i="16"/>
  <c r="Q54" i="16"/>
  <c r="Q111" i="16"/>
  <c r="Q132" i="16"/>
  <c r="Q114" i="16"/>
  <c r="Q135" i="16"/>
  <c r="Q78" i="16"/>
  <c r="Q64" i="16"/>
  <c r="Q104" i="16"/>
  <c r="Q52" i="16"/>
  <c r="Q88" i="16"/>
  <c r="Q71" i="16"/>
  <c r="Q39" i="16"/>
  <c r="Q40" i="16"/>
  <c r="Q74" i="16"/>
  <c r="Q92" i="16"/>
  <c r="Q112" i="16"/>
  <c r="Q133" i="16"/>
  <c r="Q115" i="16"/>
  <c r="Q60" i="16"/>
  <c r="Q29" i="16"/>
  <c r="Q84" i="16"/>
  <c r="Q15" i="16"/>
  <c r="Q50" i="16"/>
  <c r="Q34" i="16"/>
  <c r="Q18" i="16"/>
  <c r="Q129" i="16"/>
  <c r="Q21" i="16"/>
  <c r="Q73" i="16"/>
  <c r="Q57" i="16"/>
  <c r="Q23" i="16"/>
  <c r="Q41" i="16"/>
  <c r="Q58" i="16"/>
  <c r="Q75" i="16"/>
  <c r="Q93" i="16"/>
  <c r="Q116" i="16"/>
  <c r="Q134" i="16"/>
  <c r="Q51" i="16"/>
  <c r="Q138" i="16"/>
  <c r="Q30" i="16"/>
  <c r="Q14" i="16"/>
  <c r="Q32" i="16"/>
  <c r="Q86" i="16"/>
  <c r="Q17" i="16"/>
  <c r="Q107" i="16"/>
  <c r="Q56" i="16"/>
  <c r="Q22" i="16"/>
  <c r="Q24" i="16"/>
  <c r="Q42" i="16"/>
  <c r="Q59" i="16"/>
  <c r="Q76" i="16"/>
  <c r="Q117" i="16"/>
  <c r="Q70" i="16"/>
  <c r="F9" i="5"/>
  <c r="F10" i="5" s="1"/>
  <c r="Q62" i="16"/>
  <c r="Q85" i="16"/>
  <c r="Q94" i="16"/>
  <c r="G5" i="17"/>
  <c r="Q28" i="16"/>
  <c r="G7" i="17"/>
  <c r="Q137" i="16"/>
  <c r="Q63" i="16"/>
  <c r="G4" i="17"/>
  <c r="H4" i="17" s="1"/>
  <c r="Q91" i="16"/>
  <c r="G8" i="17"/>
  <c r="Q139" i="16"/>
  <c r="Q130" i="1"/>
  <c r="Q34" i="1"/>
  <c r="Q121" i="1"/>
  <c r="Q99" i="1"/>
  <c r="E64" i="29" a="1"/>
  <c r="E64" i="29" s="1"/>
  <c r="F64" i="29" s="1"/>
  <c r="E54" i="29" a="1"/>
  <c r="E54" i="29" s="1"/>
  <c r="F54" i="29" s="1"/>
  <c r="E14" i="29" a="1"/>
  <c r="E14" i="29" s="1"/>
  <c r="F14" i="29" s="1"/>
  <c r="E52" i="29" a="1"/>
  <c r="E52" i="29" s="1"/>
  <c r="F52" i="29" s="1"/>
  <c r="E51" i="29" a="1"/>
  <c r="E51" i="29" s="1"/>
  <c r="F51" i="29" s="1"/>
  <c r="E12" i="29" a="1"/>
  <c r="E12" i="29" s="1"/>
  <c r="F12" i="29" s="1"/>
  <c r="E62" i="29" a="1"/>
  <c r="E62" i="29" s="1"/>
  <c r="F62" i="29" s="1"/>
  <c r="E69" i="29" a="1"/>
  <c r="E69" i="29" s="1"/>
  <c r="F69" i="29" s="1"/>
  <c r="E43" i="29" a="1"/>
  <c r="E43" i="29" s="1"/>
  <c r="F43" i="29" s="1"/>
  <c r="E56" i="29" a="1"/>
  <c r="E56" i="29" s="1"/>
  <c r="F56" i="29" s="1"/>
  <c r="E68" i="29" a="1"/>
  <c r="E68" i="29" s="1"/>
  <c r="F68" i="29" s="1"/>
  <c r="E8" i="29" a="1"/>
  <c r="E8" i="29" s="1"/>
  <c r="F8" i="29" s="1"/>
  <c r="E70" i="29" a="1"/>
  <c r="E70" i="29" s="1"/>
  <c r="F70" i="29" s="1"/>
  <c r="E16" i="29" a="1"/>
  <c r="E16" i="29" s="1"/>
  <c r="F16" i="29" s="1"/>
  <c r="E39" i="29" a="1"/>
  <c r="E39" i="29" s="1"/>
  <c r="F39" i="29" s="1"/>
  <c r="E29" i="29" a="1"/>
  <c r="E29" i="29" s="1"/>
  <c r="F29" i="29" s="1"/>
  <c r="E73" i="29" a="1"/>
  <c r="E73" i="29" s="1"/>
  <c r="F73" i="29" s="1"/>
  <c r="E61" i="29" a="1"/>
  <c r="E61" i="29" s="1"/>
  <c r="F61" i="29" s="1"/>
  <c r="E10" i="29" a="1"/>
  <c r="E10" i="29" s="1"/>
  <c r="F10" i="29" s="1"/>
  <c r="E17" i="29" a="1"/>
  <c r="E17" i="29" s="1"/>
  <c r="F17" i="29" s="1"/>
  <c r="E5" i="29" a="1"/>
  <c r="E5" i="29" s="1"/>
  <c r="E13" i="29" a="1"/>
  <c r="E13" i="29" s="1"/>
  <c r="F13" i="29" s="1"/>
  <c r="E27" i="29" a="1"/>
  <c r="E27" i="29" s="1"/>
  <c r="F27" i="29" s="1"/>
  <c r="E67" i="29" a="1"/>
  <c r="E67" i="29" s="1"/>
  <c r="F67" i="29" s="1"/>
  <c r="E18" i="29" a="1"/>
  <c r="E18" i="29" s="1"/>
  <c r="F18" i="29" s="1"/>
  <c r="E30" i="29" a="1"/>
  <c r="E30" i="29" s="1"/>
  <c r="F30" i="29" s="1"/>
  <c r="E44" i="29" a="1"/>
  <c r="E44" i="29" s="1"/>
  <c r="F44" i="29" s="1"/>
  <c r="E38" i="29" a="1"/>
  <c r="E38" i="29" s="1"/>
  <c r="F38" i="29" s="1"/>
  <c r="E50" i="29" a="1"/>
  <c r="E50" i="29" s="1"/>
  <c r="F50" i="29" s="1"/>
  <c r="E36" i="29" a="1"/>
  <c r="E36" i="29" s="1"/>
  <c r="F36" i="29" s="1"/>
  <c r="E23" i="29" a="1"/>
  <c r="E23" i="29" s="1"/>
  <c r="F23" i="29" s="1"/>
  <c r="E53" i="29" a="1"/>
  <c r="E53" i="29" s="1"/>
  <c r="F53" i="29" s="1"/>
  <c r="E59" i="29" a="1"/>
  <c r="E59" i="29" s="1"/>
  <c r="F59" i="29" s="1"/>
  <c r="E26" i="29" a="1"/>
  <c r="E26" i="29" s="1"/>
  <c r="F26" i="29" s="1"/>
  <c r="E24" i="29" a="1"/>
  <c r="E24" i="29" s="1"/>
  <c r="F24" i="29" s="1"/>
  <c r="E57" i="29" a="1"/>
  <c r="E57" i="29" s="1"/>
  <c r="F57" i="29" s="1"/>
  <c r="E74" i="29" a="1"/>
  <c r="E74" i="29" s="1"/>
  <c r="F74" i="29" s="1"/>
  <c r="E7" i="29" a="1"/>
  <c r="E7" i="29" s="1"/>
  <c r="F7" i="29" s="1"/>
  <c r="E22" i="29" a="1"/>
  <c r="E22" i="29" s="1"/>
  <c r="F22" i="29" s="1"/>
  <c r="E40" i="29" a="1"/>
  <c r="E40" i="29" s="1"/>
  <c r="F40" i="29" s="1"/>
  <c r="E31" i="29" a="1"/>
  <c r="E31" i="29" s="1"/>
  <c r="F31" i="29" s="1"/>
  <c r="E41" i="29" a="1"/>
  <c r="E41" i="29" s="1"/>
  <c r="F41" i="29" s="1"/>
  <c r="E6" i="29" a="1"/>
  <c r="E6" i="29" s="1"/>
  <c r="F6" i="29" s="1"/>
  <c r="E46" i="29" a="1"/>
  <c r="E46" i="29" s="1"/>
  <c r="F46" i="29" s="1"/>
  <c r="E42" i="29" a="1"/>
  <c r="E42" i="29" s="1"/>
  <c r="F42" i="29" s="1"/>
  <c r="E20" i="29" a="1"/>
  <c r="E20" i="29" s="1"/>
  <c r="F20" i="29" s="1"/>
  <c r="E49" i="29" a="1"/>
  <c r="E49" i="29" s="1"/>
  <c r="E35" i="29" a="1"/>
  <c r="E35" i="29" s="1"/>
  <c r="F35" i="29" s="1"/>
  <c r="E45" i="29" a="1"/>
  <c r="E45" i="29" s="1"/>
  <c r="F45" i="29" s="1"/>
  <c r="F19" i="29"/>
  <c r="E72" i="29" a="1"/>
  <c r="E72" i="29" s="1"/>
  <c r="F72" i="29" s="1"/>
  <c r="E33" i="29" a="1"/>
  <c r="E33" i="29" s="1"/>
  <c r="F33" i="29" s="1"/>
  <c r="E60" i="29" a="1"/>
  <c r="E60" i="29" s="1"/>
  <c r="F60" i="29" s="1"/>
  <c r="E25" i="29" a="1"/>
  <c r="E25" i="29" s="1"/>
  <c r="F25" i="29" s="1"/>
  <c r="E28" i="29" a="1"/>
  <c r="E28" i="29" s="1"/>
  <c r="F28" i="29" s="1"/>
  <c r="E21" i="29" a="1"/>
  <c r="E21" i="29" s="1"/>
  <c r="F21" i="29" s="1"/>
  <c r="E34" i="29" a="1"/>
  <c r="E34" i="29" s="1"/>
  <c r="F34" i="29" s="1"/>
  <c r="E63" i="29" a="1"/>
  <c r="E63" i="29" s="1"/>
  <c r="F63" i="29" s="1"/>
  <c r="E66" i="29" a="1"/>
  <c r="E66" i="29" s="1"/>
  <c r="F66" i="29" s="1"/>
  <c r="E65" i="29" a="1"/>
  <c r="E65" i="29" s="1"/>
  <c r="F65" i="29" s="1"/>
  <c r="E48" i="29" a="1"/>
  <c r="E48" i="29" s="1"/>
  <c r="F48" i="29" s="1"/>
  <c r="E58" i="29" a="1"/>
  <c r="E58" i="29" s="1"/>
  <c r="F58" i="29" s="1"/>
  <c r="E37" i="29" a="1"/>
  <c r="E37" i="29" s="1"/>
  <c r="F37" i="29" s="1"/>
  <c r="E71" i="29" a="1"/>
  <c r="E71" i="29" s="1"/>
  <c r="F71" i="29" s="1"/>
  <c r="E55" i="29" a="1"/>
  <c r="E55" i="29" s="1"/>
  <c r="F55" i="29" s="1"/>
  <c r="B73" i="25" a="1"/>
  <c r="B73" i="25" s="1"/>
  <c r="D10" i="15" s="1"/>
  <c r="B74" i="25" a="1"/>
  <c r="B74" i="25" s="1"/>
  <c r="B65" i="25" a="1"/>
  <c r="B65" i="25" s="1"/>
  <c r="D43" i="25" a="1"/>
  <c r="D43" i="25" s="1"/>
  <c r="C36" i="25"/>
  <c r="B64" i="25" a="1"/>
  <c r="B64" i="25" s="1"/>
  <c r="C35" i="25"/>
  <c r="C34" i="25"/>
  <c r="C32" i="25"/>
  <c r="C29" i="25"/>
  <c r="D57" i="25" a="1"/>
  <c r="D57" i="25" s="1"/>
  <c r="D46" i="25" a="1"/>
  <c r="D46" i="25" s="1"/>
  <c r="D56" i="25" a="1"/>
  <c r="D56" i="25" s="1"/>
  <c r="D55" i="25" a="1"/>
  <c r="D55" i="25" s="1"/>
  <c r="D54" i="25" a="1"/>
  <c r="D54" i="25" s="1"/>
  <c r="D53" i="25" a="1"/>
  <c r="D53" i="25" s="1"/>
  <c r="C28" i="25"/>
  <c r="D52" i="25" a="1"/>
  <c r="D52" i="25" s="1"/>
  <c r="C27" i="25"/>
  <c r="D44" i="25" a="1"/>
  <c r="D44" i="25" s="1"/>
  <c r="D51" i="25" a="1"/>
  <c r="D51" i="25" s="1"/>
  <c r="D50" i="25" a="1"/>
  <c r="D50" i="25" s="1"/>
  <c r="C25" i="25"/>
  <c r="B17" i="25" a="1"/>
  <c r="B17" i="25" s="1"/>
  <c r="D49" i="25" a="1"/>
  <c r="D49" i="25" s="1"/>
  <c r="D48" i="25" a="1"/>
  <c r="D48" i="25" s="1"/>
  <c r="D47" i="25" a="1"/>
  <c r="D47" i="25" s="1"/>
  <c r="D45" i="25" a="1"/>
  <c r="D45" i="25" s="1"/>
  <c r="Q120" i="1"/>
  <c r="Q9" i="1"/>
  <c r="F6" i="8" l="1"/>
  <c r="H5" i="17"/>
  <c r="I5" i="17"/>
  <c r="J5" i="17" s="1"/>
  <c r="O5" i="17" s="1"/>
  <c r="AD5" i="17" s="1"/>
  <c r="H7" i="17"/>
  <c r="AC7" i="17"/>
  <c r="AD7" i="17" s="1"/>
  <c r="I8" i="17"/>
  <c r="J8" i="17" s="1"/>
  <c r="O8" i="17" s="1"/>
  <c r="AD8" i="17" s="1"/>
  <c r="H8" i="17"/>
  <c r="I4" i="17"/>
  <c r="J4" i="17" s="1"/>
  <c r="O4" i="17" s="1"/>
  <c r="AD4" i="17" s="1"/>
  <c r="I7" i="17"/>
  <c r="J7" i="17" s="1"/>
  <c r="E75" i="29"/>
  <c r="F5" i="29"/>
  <c r="J11" i="29"/>
  <c r="O11" i="29"/>
  <c r="J19" i="29"/>
  <c r="O19" i="29"/>
  <c r="J9" i="29"/>
  <c r="O9" i="29"/>
  <c r="J72" i="29"/>
  <c r="O72" i="29"/>
  <c r="J57" i="29"/>
  <c r="O57" i="29"/>
  <c r="J17" i="29"/>
  <c r="O17" i="29"/>
  <c r="J52" i="29"/>
  <c r="O52" i="29"/>
  <c r="J55" i="29"/>
  <c r="O55" i="29"/>
  <c r="J45" i="29"/>
  <c r="O45" i="29"/>
  <c r="J26" i="29"/>
  <c r="O26" i="29"/>
  <c r="J61" i="29"/>
  <c r="O61" i="29"/>
  <c r="J54" i="29"/>
  <c r="O54" i="29"/>
  <c r="J71" i="29"/>
  <c r="O71" i="29"/>
  <c r="J35" i="29"/>
  <c r="O35" i="29"/>
  <c r="J59" i="29"/>
  <c r="O59" i="29"/>
  <c r="J73" i="29"/>
  <c r="O73" i="29"/>
  <c r="J64" i="29"/>
  <c r="O64" i="29"/>
  <c r="J37" i="29"/>
  <c r="O37" i="29"/>
  <c r="J53" i="29"/>
  <c r="O53" i="29"/>
  <c r="J29" i="29"/>
  <c r="O29" i="29"/>
  <c r="J10" i="29"/>
  <c r="O10" i="29"/>
  <c r="J58" i="29"/>
  <c r="O58" i="29"/>
  <c r="J23" i="29"/>
  <c r="O23" i="29"/>
  <c r="J39" i="29"/>
  <c r="O39" i="29"/>
  <c r="J48" i="29"/>
  <c r="O48" i="29"/>
  <c r="J20" i="29"/>
  <c r="O20" i="29"/>
  <c r="J36" i="29"/>
  <c r="O36" i="29"/>
  <c r="J16" i="29"/>
  <c r="O16" i="29"/>
  <c r="J65" i="29"/>
  <c r="O65" i="29"/>
  <c r="J42" i="29"/>
  <c r="O42" i="29"/>
  <c r="J50" i="29"/>
  <c r="O50" i="29"/>
  <c r="J70" i="29"/>
  <c r="O70" i="29"/>
  <c r="J14" i="29"/>
  <c r="O14" i="29"/>
  <c r="J66" i="29"/>
  <c r="O66" i="29"/>
  <c r="J46" i="29"/>
  <c r="O46" i="29"/>
  <c r="J38" i="29"/>
  <c r="O38" i="29"/>
  <c r="J8" i="29"/>
  <c r="O8" i="29"/>
  <c r="J63" i="29"/>
  <c r="O63" i="29"/>
  <c r="J6" i="29"/>
  <c r="O6" i="29"/>
  <c r="J44" i="29"/>
  <c r="O44" i="29"/>
  <c r="J68" i="29"/>
  <c r="O68" i="29"/>
  <c r="J34" i="29"/>
  <c r="O34" i="29"/>
  <c r="J41" i="29"/>
  <c r="O41" i="29"/>
  <c r="J30" i="29"/>
  <c r="O30" i="29"/>
  <c r="J56" i="29"/>
  <c r="O56" i="29"/>
  <c r="J21" i="29"/>
  <c r="O21" i="29"/>
  <c r="J31" i="29"/>
  <c r="O31" i="29"/>
  <c r="J18" i="29"/>
  <c r="O18" i="29"/>
  <c r="J43" i="29"/>
  <c r="O43" i="29"/>
  <c r="J28" i="29"/>
  <c r="O28" i="29"/>
  <c r="J40" i="29"/>
  <c r="O40" i="29"/>
  <c r="J67" i="29"/>
  <c r="O67" i="29"/>
  <c r="J69" i="29"/>
  <c r="O69" i="29"/>
  <c r="J24" i="29"/>
  <c r="O24" i="29"/>
  <c r="J25" i="29"/>
  <c r="O25" i="29"/>
  <c r="J22" i="29"/>
  <c r="O22" i="29"/>
  <c r="J27" i="29"/>
  <c r="O27" i="29"/>
  <c r="J62" i="29"/>
  <c r="O62" i="29"/>
  <c r="J60" i="29"/>
  <c r="O60" i="29"/>
  <c r="J7" i="29"/>
  <c r="O7" i="29"/>
  <c r="J13" i="29"/>
  <c r="O13" i="29"/>
  <c r="J12" i="29"/>
  <c r="O12" i="29"/>
  <c r="J33" i="29"/>
  <c r="O33" i="29"/>
  <c r="J74" i="29"/>
  <c r="O74" i="29"/>
  <c r="J51" i="29"/>
  <c r="O51" i="29"/>
  <c r="G86" i="25"/>
  <c r="G90" i="25"/>
  <c r="G88" i="25"/>
  <c r="G89" i="25"/>
  <c r="G87" i="25"/>
  <c r="G85" i="25"/>
  <c r="G91" i="25"/>
  <c r="G84" i="25"/>
  <c r="B19" i="25"/>
  <c r="C15" i="25" s="1"/>
  <c r="F49" i="29"/>
  <c r="O49" i="29" s="1"/>
  <c r="D17" i="25"/>
  <c r="D37" i="25"/>
  <c r="D16" i="25"/>
  <c r="D15" i="25"/>
  <c r="B37" i="25"/>
  <c r="C37" i="25" s="1"/>
  <c r="D58" i="25"/>
  <c r="B36" i="23"/>
  <c r="C36" i="23" s="1"/>
  <c r="C23" i="11"/>
  <c r="B24" i="10"/>
  <c r="B27" i="10" s="1"/>
  <c r="C13" i="9"/>
  <c r="C13" i="8"/>
  <c r="C21" i="8" s="1"/>
  <c r="C27" i="8" s="1"/>
  <c r="C30" i="8" s="1"/>
  <c r="C8" i="3" s="1"/>
  <c r="B11" i="7"/>
  <c r="AD10" i="17" l="1"/>
  <c r="I10" i="17"/>
  <c r="J10" i="17" s="1"/>
  <c r="C9" i="3"/>
  <c r="O5" i="29"/>
  <c r="F75" i="29"/>
  <c r="O75" i="29" s="1"/>
  <c r="J5" i="29"/>
  <c r="D9" i="3"/>
  <c r="C16" i="25"/>
  <c r="C18" i="25"/>
  <c r="E30" i="25"/>
  <c r="E31" i="25"/>
  <c r="C19" i="25"/>
  <c r="C17" i="25"/>
  <c r="J49" i="29"/>
  <c r="E33" i="25"/>
  <c r="D9" i="15"/>
  <c r="E26" i="25"/>
  <c r="D32" i="4"/>
  <c r="E58" i="25"/>
  <c r="E15" i="25"/>
  <c r="E35" i="25"/>
  <c r="E57" i="25"/>
  <c r="E43" i="25"/>
  <c r="E55" i="25"/>
  <c r="E37" i="25"/>
  <c r="E48" i="25"/>
  <c r="E25" i="25"/>
  <c r="E53" i="25"/>
  <c r="E51" i="25"/>
  <c r="E28" i="25"/>
  <c r="E29" i="25"/>
  <c r="E47" i="25"/>
  <c r="E50" i="25"/>
  <c r="E56" i="25"/>
  <c r="E45" i="25"/>
  <c r="E34" i="25"/>
  <c r="E27" i="25"/>
  <c r="E49" i="25"/>
  <c r="E36" i="25"/>
  <c r="E52" i="25"/>
  <c r="E54" i="25"/>
  <c r="E18" i="25"/>
  <c r="E17" i="25"/>
  <c r="E46" i="25"/>
  <c r="E32" i="25"/>
  <c r="E16" i="25"/>
  <c r="E44" i="25"/>
  <c r="P169" i="1"/>
  <c r="Y169" i="1" s="1"/>
  <c r="P168" i="1"/>
  <c r="Y168" i="1" s="1"/>
  <c r="P167" i="1"/>
  <c r="Y167" i="1" s="1"/>
  <c r="P166" i="1"/>
  <c r="Y166" i="1" s="1"/>
  <c r="P165" i="1"/>
  <c r="Y165" i="1" s="1"/>
  <c r="P164" i="1"/>
  <c r="Y164" i="1" s="1"/>
  <c r="P163" i="1"/>
  <c r="Y163" i="1" s="1"/>
  <c r="P162" i="1"/>
  <c r="Y162" i="1" s="1"/>
  <c r="P161" i="1"/>
  <c r="Y161" i="1" s="1"/>
  <c r="P160" i="1"/>
  <c r="Y160" i="1" s="1"/>
  <c r="P159" i="1"/>
  <c r="Y159" i="1" s="1"/>
  <c r="P158" i="1"/>
  <c r="Y158" i="1" s="1"/>
  <c r="P157" i="1"/>
  <c r="Y157" i="1" s="1"/>
  <c r="P156" i="1"/>
  <c r="Y156" i="1" s="1"/>
  <c r="P155" i="1"/>
  <c r="P153" i="1"/>
  <c r="Y153" i="1" s="1"/>
  <c r="P152" i="1"/>
  <c r="P151" i="1"/>
  <c r="Y151" i="1" s="1"/>
  <c r="P150" i="1"/>
  <c r="Y150" i="1" s="1"/>
  <c r="P149" i="1"/>
  <c r="P147" i="1"/>
  <c r="Y147" i="1" s="1"/>
  <c r="P145" i="1"/>
  <c r="Y145" i="1" s="1"/>
  <c r="F9" i="3" l="1"/>
  <c r="J11" i="2"/>
  <c r="Y152" i="1"/>
  <c r="Y170" i="1" s="1"/>
  <c r="Y172" i="1" s="1"/>
  <c r="C4" i="3" s="1"/>
  <c r="F4" i="3" s="1"/>
  <c r="C22" i="8"/>
  <c r="C22" i="9"/>
  <c r="D9" i="28" a="1"/>
  <c r="D9" i="28" s="1"/>
  <c r="E9" i="28" s="1"/>
  <c r="K9" i="28" s="1"/>
  <c r="D80" i="28" a="1"/>
  <c r="D80" i="28" s="1"/>
  <c r="E80" i="28" s="1"/>
  <c r="D83" i="28" a="1"/>
  <c r="D83" i="28" s="1"/>
  <c r="E83" i="28" s="1"/>
  <c r="K83" i="28" s="1"/>
  <c r="D10" i="28" a="1"/>
  <c r="D10" i="28" s="1"/>
  <c r="E10" i="28" s="1"/>
  <c r="D8" i="28" a="1"/>
  <c r="D8" i="28" s="1"/>
  <c r="E8" i="28" s="1"/>
  <c r="K8" i="28" s="1"/>
  <c r="D39" i="28" a="1"/>
  <c r="D39" i="28" s="1"/>
  <c r="E39" i="28" s="1"/>
  <c r="P170" i="1"/>
  <c r="P172" i="1" s="1"/>
  <c r="J75" i="29"/>
  <c r="D11" i="15" s="1"/>
  <c r="D56" i="23"/>
  <c r="B17" i="23"/>
  <c r="D17" i="23" s="1"/>
  <c r="Q167" i="1"/>
  <c r="Q163" i="1"/>
  <c r="Q165" i="1"/>
  <c r="Q149" i="1"/>
  <c r="Q168" i="1"/>
  <c r="Q155" i="1"/>
  <c r="Q161" i="1"/>
  <c r="Q164" i="1"/>
  <c r="Q166" i="1"/>
  <c r="Q152" i="1"/>
  <c r="Q169" i="1"/>
  <c r="Q157" i="1"/>
  <c r="Q159" i="1"/>
  <c r="Q162" i="1"/>
  <c r="Q147" i="1"/>
  <c r="Q150" i="1"/>
  <c r="Q151" i="1"/>
  <c r="Q153" i="1"/>
  <c r="Q158" i="1"/>
  <c r="Q160" i="1"/>
  <c r="Q156" i="1"/>
  <c r="B19" i="23"/>
  <c r="Q145" i="1"/>
  <c r="C12" i="15" l="1"/>
  <c r="N9" i="28"/>
  <c r="K80" i="28"/>
  <c r="N80" i="28"/>
  <c r="N83" i="28"/>
  <c r="N10" i="28"/>
  <c r="K10" i="28"/>
  <c r="N8" i="28"/>
  <c r="K39" i="28"/>
  <c r="N39" i="28"/>
  <c r="D8" i="3"/>
  <c r="F8" i="3" s="1"/>
  <c r="D53" i="23" l="1" a="1"/>
  <c r="D53" i="23" s="1"/>
  <c r="B18" i="23" a="1"/>
  <c r="B18" i="23" s="1"/>
  <c r="D18" i="23" s="1"/>
  <c r="D61" i="28" a="1"/>
  <c r="D61" i="28" s="1"/>
  <c r="E61" i="28" s="1"/>
  <c r="N61" i="28" s="1"/>
  <c r="D40" i="28" a="1"/>
  <c r="D40" i="28" s="1"/>
  <c r="E40" i="28" s="1"/>
  <c r="D24" i="28" a="1"/>
  <c r="D24" i="28" s="1"/>
  <c r="E24" i="28" s="1"/>
  <c r="D82" i="28" a="1"/>
  <c r="D82" i="28" s="1"/>
  <c r="E82" i="28" s="1"/>
  <c r="D65" i="28" a="1"/>
  <c r="D65" i="28" s="1"/>
  <c r="E65" i="28" s="1"/>
  <c r="D60" i="28" a="1"/>
  <c r="D60" i="28" s="1"/>
  <c r="E60" i="28" s="1"/>
  <c r="D23" i="28" a="1"/>
  <c r="D23" i="28" s="1"/>
  <c r="E23" i="28" s="1"/>
  <c r="D6" i="28" a="1"/>
  <c r="D6" i="28" s="1"/>
  <c r="E6" i="28" s="1"/>
  <c r="D73" i="28" a="1"/>
  <c r="D73" i="28" s="1"/>
  <c r="E73" i="28" s="1"/>
  <c r="D35" i="28" a="1"/>
  <c r="D35" i="28" s="1"/>
  <c r="E35" i="28" s="1"/>
  <c r="D72" i="28" a="1"/>
  <c r="D72" i="28" s="1"/>
  <c r="E72" i="28" s="1"/>
  <c r="D16" i="28" a="1"/>
  <c r="D16" i="28" s="1"/>
  <c r="E16" i="28" s="1"/>
  <c r="D52" i="28" a="1"/>
  <c r="D52" i="28" s="1"/>
  <c r="E52" i="28" s="1"/>
  <c r="D28" i="28" a="1"/>
  <c r="D28" i="28" s="1"/>
  <c r="E28" i="28" s="1"/>
  <c r="D54" i="28" a="1"/>
  <c r="D54" i="28" s="1"/>
  <c r="E54" i="28" s="1"/>
  <c r="D66" i="28" a="1"/>
  <c r="D66" i="28" s="1"/>
  <c r="E66" i="28" s="1"/>
  <c r="D32" i="28" a="1"/>
  <c r="D32" i="28" s="1"/>
  <c r="E32" i="28" s="1"/>
  <c r="D51" i="28" a="1"/>
  <c r="D51" i="28" s="1"/>
  <c r="E51" i="28" s="1"/>
  <c r="D12" i="28" a="1"/>
  <c r="D12" i="28" s="1"/>
  <c r="E12" i="28" s="1"/>
  <c r="D27" i="28" a="1"/>
  <c r="D27" i="28" s="1"/>
  <c r="E27" i="28" s="1"/>
  <c r="D79" i="28" a="1"/>
  <c r="D79" i="28" s="1"/>
  <c r="E79" i="28" s="1"/>
  <c r="D11" i="28" a="1"/>
  <c r="D11" i="28" s="1"/>
  <c r="E11" i="28" s="1"/>
  <c r="D46" i="28" a="1"/>
  <c r="D46" i="28" s="1"/>
  <c r="E46" i="28" s="1"/>
  <c r="D18" i="28" a="1"/>
  <c r="D18" i="28" s="1"/>
  <c r="E18" i="28" s="1"/>
  <c r="D76" i="28" a="1"/>
  <c r="D76" i="28" s="1"/>
  <c r="E76" i="28" s="1"/>
  <c r="D17" i="28" a="1"/>
  <c r="D17" i="28" s="1"/>
  <c r="E17" i="28" s="1"/>
  <c r="D48" i="28" a="1"/>
  <c r="D48" i="28" s="1"/>
  <c r="E48" i="28" s="1"/>
  <c r="D57" i="28" a="1"/>
  <c r="D57" i="28" s="1"/>
  <c r="E57" i="28" s="1"/>
  <c r="D45" i="28" a="1"/>
  <c r="D45" i="28" s="1"/>
  <c r="E45" i="28" s="1"/>
  <c r="D58" i="28" a="1"/>
  <c r="D58" i="28" s="1"/>
  <c r="E58" i="28" s="1"/>
  <c r="D5" i="28" a="1"/>
  <c r="D5" i="28" s="1"/>
  <c r="D55" i="28" a="1"/>
  <c r="D55" i="28" s="1"/>
  <c r="E55" i="28" s="1"/>
  <c r="D14" i="28" a="1"/>
  <c r="D14" i="28" s="1"/>
  <c r="E14" i="28" s="1"/>
  <c r="D29" i="28" a="1"/>
  <c r="D29" i="28" s="1"/>
  <c r="E29" i="28" s="1"/>
  <c r="D87" i="28" a="1"/>
  <c r="D87" i="28" s="1"/>
  <c r="E87" i="28" s="1"/>
  <c r="D19" i="28" a="1"/>
  <c r="D19" i="28" s="1"/>
  <c r="E19" i="28" s="1"/>
  <c r="D85" i="28" a="1"/>
  <c r="D85" i="28" s="1"/>
  <c r="E85" i="28" s="1"/>
  <c r="D21" i="28" a="1"/>
  <c r="D21" i="28" s="1"/>
  <c r="E21" i="28" s="1"/>
  <c r="D38" i="28" a="1"/>
  <c r="D38" i="28" s="1"/>
  <c r="E38" i="28" s="1"/>
  <c r="D74" i="28" a="1"/>
  <c r="D74" i="28" s="1"/>
  <c r="E74" i="28" s="1"/>
  <c r="D75" i="28" a="1"/>
  <c r="D75" i="28" s="1"/>
  <c r="E75" i="28" s="1"/>
  <c r="D31" i="28" a="1"/>
  <c r="D31" i="28" s="1"/>
  <c r="E31" i="28" s="1"/>
  <c r="D13" i="28" a="1"/>
  <c r="D13" i="28" s="1"/>
  <c r="E13" i="28" s="1"/>
  <c r="D53" i="28" a="1"/>
  <c r="D53" i="28" s="1"/>
  <c r="E53" i="28" s="1"/>
  <c r="D67" i="28" a="1"/>
  <c r="D67" i="28" s="1"/>
  <c r="E67" i="28" s="1"/>
  <c r="D63" i="28" a="1"/>
  <c r="D63" i="28" s="1"/>
  <c r="E63" i="28" s="1"/>
  <c r="D37" i="28" a="1"/>
  <c r="D37" i="28" s="1"/>
  <c r="E37" i="28" s="1"/>
  <c r="D81" i="28" a="1"/>
  <c r="D81" i="28" s="1"/>
  <c r="E81" i="28" s="1"/>
  <c r="D30" i="28" a="1"/>
  <c r="D30" i="28" s="1"/>
  <c r="E30" i="28" s="1"/>
  <c r="D33" i="28" a="1"/>
  <c r="D33" i="28" s="1"/>
  <c r="E33" i="28" s="1"/>
  <c r="D42" i="28" a="1"/>
  <c r="D42" i="28" s="1"/>
  <c r="E42" i="28" s="1"/>
  <c r="D50" i="28" a="1"/>
  <c r="D50" i="28" s="1"/>
  <c r="E50" i="28" s="1"/>
  <c r="D78" i="28" a="1"/>
  <c r="D78" i="28" s="1"/>
  <c r="E78" i="28" s="1"/>
  <c r="B73" i="23" a="1"/>
  <c r="B73" i="23" s="1"/>
  <c r="D59" i="28" a="1"/>
  <c r="D59" i="28" s="1"/>
  <c r="E59" i="28" s="1"/>
  <c r="D26" i="28" a="1"/>
  <c r="D26" i="28" s="1"/>
  <c r="E26" i="28" s="1"/>
  <c r="D64" i="28" a="1"/>
  <c r="D64" i="28" s="1"/>
  <c r="E64" i="28" s="1"/>
  <c r="D68" i="28" a="1"/>
  <c r="D68" i="28" s="1"/>
  <c r="E68" i="28" s="1"/>
  <c r="D70" i="28" a="1"/>
  <c r="D70" i="28" s="1"/>
  <c r="E70" i="28" s="1"/>
  <c r="D77" i="28" a="1"/>
  <c r="D77" i="28" s="1"/>
  <c r="E77" i="28" s="1"/>
  <c r="B70" i="23" a="1"/>
  <c r="B70" i="23" s="1"/>
  <c r="B72" i="23" a="1"/>
  <c r="B72" i="23" s="1"/>
  <c r="C10" i="15" s="1"/>
  <c r="D34" i="28" a="1"/>
  <c r="D34" i="28" s="1"/>
  <c r="E34" i="28" s="1"/>
  <c r="D49" i="28" a="1"/>
  <c r="D49" i="28" s="1"/>
  <c r="E49" i="28" s="1"/>
  <c r="D20" i="28" a="1"/>
  <c r="D20" i="28" s="1"/>
  <c r="E20" i="28" s="1"/>
  <c r="D69" i="28" a="1"/>
  <c r="D69" i="28" s="1"/>
  <c r="E69" i="28" s="1"/>
  <c r="D84" i="28" a="1"/>
  <c r="D84" i="28" s="1"/>
  <c r="E84" i="28" s="1"/>
  <c r="D71" i="28" a="1"/>
  <c r="D71" i="28" s="1"/>
  <c r="E71" i="28" s="1"/>
  <c r="D15" i="28" a="1"/>
  <c r="D15" i="28" s="1"/>
  <c r="E15" i="28" s="1"/>
  <c r="D86" i="28" a="1"/>
  <c r="D86" i="28" s="1"/>
  <c r="E86" i="28" s="1"/>
  <c r="B71" i="23" a="1"/>
  <c r="B71" i="23" s="1"/>
  <c r="D56" i="28" a="1"/>
  <c r="D56" i="28" s="1"/>
  <c r="E56" i="28" s="1"/>
  <c r="D22" i="28" a="1"/>
  <c r="D22" i="28" s="1"/>
  <c r="E22" i="28" s="1"/>
  <c r="E43" i="28"/>
  <c r="D25" i="28" a="1"/>
  <c r="D25" i="28" s="1"/>
  <c r="E25" i="28" s="1"/>
  <c r="D36" i="28" a="1"/>
  <c r="D36" i="28" s="1"/>
  <c r="E36" i="28" s="1"/>
  <c r="D62" i="28" a="1"/>
  <c r="D62" i="28" s="1"/>
  <c r="E62" i="28" s="1"/>
  <c r="D44" i="23" a="1"/>
  <c r="D44" i="23" s="1"/>
  <c r="D46" i="23" a="1"/>
  <c r="D46" i="23" s="1"/>
  <c r="D55" i="23" a="1"/>
  <c r="D55" i="23" s="1"/>
  <c r="D47" i="23" a="1"/>
  <c r="D47" i="23" s="1"/>
  <c r="B64" i="23" a="1"/>
  <c r="B64" i="23" s="1"/>
  <c r="D43" i="23" a="1"/>
  <c r="D43" i="23" s="1"/>
  <c r="D54" i="23" a="1"/>
  <c r="D54" i="23" s="1"/>
  <c r="D45" i="23" a="1"/>
  <c r="D45" i="23" s="1"/>
  <c r="B63" i="23" a="1"/>
  <c r="B63" i="23" s="1"/>
  <c r="D42" i="23" a="1"/>
  <c r="D42" i="23" s="1"/>
  <c r="D51" i="23" a="1"/>
  <c r="D51" i="23" s="1"/>
  <c r="D50" i="23" a="1"/>
  <c r="D50" i="23" s="1"/>
  <c r="D49" i="23" a="1"/>
  <c r="D49" i="23" s="1"/>
  <c r="D48" i="23" a="1"/>
  <c r="D48" i="23" s="1"/>
  <c r="D52" i="23" a="1"/>
  <c r="D52" i="23" s="1"/>
  <c r="B16" i="23" a="1"/>
  <c r="B16" i="23" s="1"/>
  <c r="D16" i="23" s="1"/>
  <c r="E5" i="28" l="1"/>
  <c r="E88" i="28" s="1"/>
  <c r="D88" i="28"/>
  <c r="G83" i="23"/>
  <c r="G84" i="23"/>
  <c r="G79" i="23"/>
  <c r="G85" i="23"/>
  <c r="G86" i="23"/>
  <c r="G82" i="23"/>
  <c r="G78" i="23"/>
  <c r="G81" i="23"/>
  <c r="G88" i="23"/>
  <c r="G87" i="23"/>
  <c r="G80" i="23"/>
  <c r="B20" i="23"/>
  <c r="K43" i="28"/>
  <c r="N43" i="28"/>
  <c r="K70" i="28"/>
  <c r="N70" i="28"/>
  <c r="K37" i="28"/>
  <c r="N37" i="28"/>
  <c r="K60" i="28"/>
  <c r="N60" i="28"/>
  <c r="K21" i="28"/>
  <c r="N21" i="28"/>
  <c r="K11" i="28"/>
  <c r="N11" i="28"/>
  <c r="K28" i="28"/>
  <c r="N28" i="28"/>
  <c r="K65" i="28"/>
  <c r="N65" i="28"/>
  <c r="K63" i="28"/>
  <c r="N63" i="28"/>
  <c r="K45" i="28"/>
  <c r="N45" i="28"/>
  <c r="K79" i="28"/>
  <c r="N79" i="28"/>
  <c r="K52" i="28"/>
  <c r="N52" i="28"/>
  <c r="K64" i="28"/>
  <c r="N64" i="28"/>
  <c r="K26" i="28"/>
  <c r="N26" i="28"/>
  <c r="K19" i="28"/>
  <c r="N19" i="28"/>
  <c r="K7" i="28"/>
  <c r="N7" i="28"/>
  <c r="K85" i="28"/>
  <c r="N85" i="28"/>
  <c r="K67" i="28"/>
  <c r="N67" i="28"/>
  <c r="K27" i="28"/>
  <c r="N27" i="28"/>
  <c r="K16" i="28"/>
  <c r="N16" i="28"/>
  <c r="K68" i="28"/>
  <c r="N68" i="28"/>
  <c r="K56" i="28"/>
  <c r="N56" i="28"/>
  <c r="K59" i="28"/>
  <c r="N59" i="28"/>
  <c r="K53" i="28"/>
  <c r="N53" i="28"/>
  <c r="K82" i="28"/>
  <c r="N82" i="28"/>
  <c r="K22" i="28"/>
  <c r="N22" i="28"/>
  <c r="K69" i="28"/>
  <c r="N69" i="28"/>
  <c r="K55" i="28"/>
  <c r="N55" i="28"/>
  <c r="K76" i="28"/>
  <c r="N76" i="28"/>
  <c r="K12" i="28"/>
  <c r="N12" i="28"/>
  <c r="K13" i="28"/>
  <c r="N13" i="28"/>
  <c r="K87" i="28"/>
  <c r="N87" i="28"/>
  <c r="K57" i="28"/>
  <c r="N57" i="28"/>
  <c r="K51" i="28"/>
  <c r="N51" i="28"/>
  <c r="K84" i="28"/>
  <c r="N84" i="28"/>
  <c r="K50" i="28"/>
  <c r="N50" i="28"/>
  <c r="K18" i="28"/>
  <c r="N18" i="28"/>
  <c r="K72" i="28"/>
  <c r="N72" i="28"/>
  <c r="K24" i="28"/>
  <c r="N24" i="28"/>
  <c r="K20" i="28"/>
  <c r="N20" i="28"/>
  <c r="K86" i="28"/>
  <c r="N86" i="28"/>
  <c r="K42" i="28"/>
  <c r="N42" i="28"/>
  <c r="K48" i="28"/>
  <c r="N48" i="28"/>
  <c r="K32" i="28"/>
  <c r="N32" i="28"/>
  <c r="K31" i="28"/>
  <c r="N31" i="28"/>
  <c r="K29" i="28"/>
  <c r="N29" i="28"/>
  <c r="K5" i="28"/>
  <c r="N5" i="28"/>
  <c r="K35" i="28"/>
  <c r="N35" i="28"/>
  <c r="K49" i="28"/>
  <c r="N49" i="28"/>
  <c r="K34" i="28"/>
  <c r="N34" i="28"/>
  <c r="K75" i="28"/>
  <c r="N75" i="28"/>
  <c r="K17" i="28"/>
  <c r="N17" i="28"/>
  <c r="K46" i="28"/>
  <c r="N46" i="28"/>
  <c r="K33" i="28"/>
  <c r="N33" i="28"/>
  <c r="K36" i="28"/>
  <c r="N36" i="28"/>
  <c r="K66" i="28"/>
  <c r="N66" i="28"/>
  <c r="K73" i="28"/>
  <c r="N73" i="28"/>
  <c r="K40" i="28"/>
  <c r="N40" i="28"/>
  <c r="K15" i="28"/>
  <c r="N15" i="28"/>
  <c r="K71" i="28"/>
  <c r="N71" i="28"/>
  <c r="K58" i="28"/>
  <c r="N58" i="28"/>
  <c r="K30" i="28"/>
  <c r="N30" i="28"/>
  <c r="K74" i="28"/>
  <c r="N74" i="28"/>
  <c r="K78" i="28"/>
  <c r="N78" i="28"/>
  <c r="K25" i="28"/>
  <c r="N25" i="28"/>
  <c r="K14" i="28"/>
  <c r="N14" i="28"/>
  <c r="K54" i="28"/>
  <c r="N54" i="28"/>
  <c r="K6" i="28"/>
  <c r="N6" i="28"/>
  <c r="K62" i="28"/>
  <c r="N62" i="28"/>
  <c r="K81" i="28"/>
  <c r="N81" i="28"/>
  <c r="K77" i="28"/>
  <c r="N77" i="28"/>
  <c r="K38" i="28"/>
  <c r="N38" i="28"/>
  <c r="K23" i="28"/>
  <c r="N23" i="28"/>
  <c r="K61" i="28"/>
  <c r="D57" i="23"/>
  <c r="D12" i="15" l="1"/>
  <c r="C16" i="23"/>
  <c r="C9" i="15"/>
  <c r="E34" i="23"/>
  <c r="E31" i="23"/>
  <c r="C18" i="23"/>
  <c r="C19" i="23"/>
  <c r="C17" i="23"/>
  <c r="K88" i="28"/>
  <c r="C11" i="15" s="1"/>
  <c r="N88" i="28"/>
  <c r="E52" i="23"/>
  <c r="E27" i="23"/>
  <c r="E48" i="23"/>
  <c r="E55" i="23"/>
  <c r="E57" i="23"/>
  <c r="E51" i="23"/>
  <c r="E50" i="23"/>
  <c r="E56" i="23"/>
  <c r="E46" i="23"/>
  <c r="E47" i="23"/>
  <c r="E43" i="23"/>
  <c r="E54" i="23"/>
  <c r="E45" i="23"/>
  <c r="E42" i="23"/>
  <c r="E16" i="23"/>
  <c r="E26" i="23"/>
  <c r="E30" i="23"/>
  <c r="E35" i="23"/>
  <c r="E32" i="23"/>
  <c r="E28" i="23"/>
  <c r="E33" i="23"/>
  <c r="E29" i="23"/>
  <c r="E36" i="23"/>
  <c r="E53" i="23"/>
  <c r="E44" i="23"/>
  <c r="E49" i="23"/>
  <c r="E18" i="23"/>
  <c r="E17" i="23"/>
  <c r="E19" i="23"/>
  <c r="B89" i="23" l="1"/>
  <c r="E12" i="15" l="1"/>
  <c r="E9" i="15" s="1"/>
  <c r="E10" i="15" l="1"/>
  <c r="E1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Szabo, Iulia @ Bucharest</author>
    <author>tc={05D78FD5-56A0-4787-AEDD-CDC8803FDE15}</author>
    <author>tc={B36FCA5E-F234-4257-ACAA-B018F6C4CF64}</author>
    <author>tc={F249103E-0320-49F4-AEBA-2FFEB561884F}</author>
    <author>tc={44F89DA5-6A9E-459F-8D6C-7900A7727670}</author>
    <author>tc={B07D4506-0A1A-4653-AB76-D8A2764174DF}</author>
    <author>tc={2D32B11F-B3EF-44BE-817A-E7C874ECEE10}</author>
    <author>tc={61083B11-EEE6-4C44-9A5D-EF1B9ADE86EE}</author>
  </authors>
  <commentList>
    <comment ref="K6" authorId="0" shapeId="0" xr:uid="{431BDE38-A4B5-42F7-B672-6612AA6589F6}">
      <text>
        <r>
          <rPr>
            <b/>
            <sz val="9"/>
            <color indexed="81"/>
            <rFont val="Tahoma"/>
            <family val="2"/>
            <charset val="238"/>
          </rPr>
          <t>Szabo, Iulia @ Bucharest:</t>
        </r>
        <r>
          <rPr>
            <sz val="9"/>
            <color indexed="81"/>
            <rFont val="Tahoma"/>
            <family val="2"/>
            <charset val="238"/>
          </rPr>
          <t xml:space="preserve">
indefinite, two months notice period </t>
        </r>
      </text>
    </comment>
    <comment ref="M11" authorId="1" shapeId="0" xr:uid="{05D78FD5-56A0-4787-AEDD-CDC8803FDE15}">
      <text>
        <t>[Threaded comment]
Your version of Excel allows you to read this threaded comment; however, any edits to it will get removed if the file is opened in a newer version of Excel. Learn more: https://go.microsoft.com/fwlink/?linkid=870924
Comment:
    Included in Ancillary Income</t>
      </text>
    </comment>
    <comment ref="K17" authorId="0" shapeId="0" xr:uid="{307FAF56-E083-45DE-89E9-13191EA926B5}">
      <text>
        <r>
          <rPr>
            <b/>
            <sz val="9"/>
            <color indexed="81"/>
            <rFont val="Tahoma"/>
            <family val="2"/>
            <charset val="238"/>
          </rPr>
          <t>Szabo, Iulia @ Bucharest:</t>
        </r>
        <r>
          <rPr>
            <sz val="9"/>
            <color indexed="81"/>
            <rFont val="Tahoma"/>
            <family val="2"/>
            <charset val="238"/>
          </rPr>
          <t xml:space="preserve">
prolongation under discussion to 2027</t>
        </r>
      </text>
    </comment>
    <comment ref="M17" authorId="2" shapeId="0" xr:uid="{B36FCA5E-F234-4257-ACAA-B018F6C4CF64}">
      <text>
        <t>[Threaded comment]
Your version of Excel allows you to read this threaded comment; however, any edits to it will get removed if the file is opened in a newer version of Excel. Learn more: https://go.microsoft.com/fwlink/?linkid=870924
Comment:
    Included in Ancillary Income</t>
      </text>
    </comment>
    <comment ref="K102" authorId="0" shapeId="0" xr:uid="{6A7475D2-34F5-4E21-99D7-5D4DB037F996}">
      <text>
        <r>
          <rPr>
            <b/>
            <sz val="9"/>
            <color indexed="81"/>
            <rFont val="Tahoma"/>
            <family val="2"/>
            <charset val="238"/>
          </rPr>
          <t>Szabo, Iulia @ Bucharest:</t>
        </r>
        <r>
          <rPr>
            <sz val="9"/>
            <color indexed="81"/>
            <rFont val="Tahoma"/>
            <family val="2"/>
            <charset val="238"/>
          </rPr>
          <t xml:space="preserve">
prolongation under discussion to 2027</t>
        </r>
      </text>
    </comment>
    <comment ref="M102" authorId="3" shapeId="0" xr:uid="{F249103E-0320-49F4-AEBA-2FFEB561884F}">
      <text>
        <t>[Threaded comment]
Your version of Excel allows you to read this threaded comment; however, any edits to it will get removed if the file is opened in a newer version of Excel. Learn more: https://go.microsoft.com/fwlink/?linkid=870924
Comment:
    Included in Ancillary Income</t>
      </text>
    </comment>
    <comment ref="D109" authorId="4" shapeId="0" xr:uid="{44F89DA5-6A9E-459F-8D6C-7900A7727670}">
      <text>
        <t>[Threaded comment]
Your version of Excel allows you to read this threaded comment; however, any edits to it will get removed if the file is opened in a newer version of Excel. Learn more: https://go.microsoft.com/fwlink/?linkid=870924
Comment:
    Terms confirmed, lease agreement to be signed.</t>
      </text>
    </comment>
    <comment ref="L117" authorId="0" shapeId="0" xr:uid="{FB6F7194-27A1-4F6E-AC61-1AB106ADFCD1}">
      <text>
        <r>
          <rPr>
            <b/>
            <sz val="9"/>
            <color indexed="81"/>
            <rFont val="Tahoma"/>
            <family val="2"/>
            <charset val="238"/>
          </rPr>
          <t>Szabo, Iulia @ Bucharest:</t>
        </r>
        <r>
          <rPr>
            <sz val="9"/>
            <color indexed="81"/>
            <rFont val="Tahoma"/>
            <family val="2"/>
            <charset val="238"/>
          </rPr>
          <t xml:space="preserve">
rolling every 6 months</t>
        </r>
      </text>
    </comment>
    <comment ref="K120" authorId="0" shapeId="0" xr:uid="{44C5D56B-C94B-4598-9862-F05E414DAF7A}">
      <text>
        <r>
          <rPr>
            <b/>
            <sz val="9"/>
            <color indexed="81"/>
            <rFont val="Tahoma"/>
            <family val="2"/>
            <charset val="238"/>
          </rPr>
          <t>Szabo, Iulia @ Bucharest:</t>
        </r>
        <r>
          <rPr>
            <sz val="9"/>
            <color indexed="81"/>
            <rFont val="Tahoma"/>
            <family val="2"/>
            <charset val="238"/>
          </rPr>
          <t xml:space="preserve">
will be prolonged to 2027</t>
        </r>
      </text>
    </comment>
    <comment ref="K121" authorId="0" shapeId="0" xr:uid="{11CBFB7A-06A0-401F-9F6C-46158A3593B9}">
      <text>
        <r>
          <rPr>
            <b/>
            <sz val="9"/>
            <color indexed="81"/>
            <rFont val="Tahoma"/>
            <family val="2"/>
            <charset val="238"/>
          </rPr>
          <t>Szabo, Iulia @ Bucharest:</t>
        </r>
        <r>
          <rPr>
            <sz val="9"/>
            <color indexed="81"/>
            <rFont val="Tahoma"/>
            <family val="2"/>
            <charset val="238"/>
          </rPr>
          <t xml:space="preserve">
will be prolonged to 2027</t>
        </r>
      </text>
    </comment>
    <comment ref="K122" authorId="0" shapeId="0" xr:uid="{057D2498-6A25-4010-9314-3C70BA74D431}">
      <text>
        <r>
          <rPr>
            <b/>
            <sz val="9"/>
            <color indexed="81"/>
            <rFont val="Tahoma"/>
            <family val="2"/>
            <charset val="238"/>
          </rPr>
          <t>Szabo, Iulia @ Bucharest:</t>
        </r>
        <r>
          <rPr>
            <sz val="9"/>
            <color indexed="81"/>
            <rFont val="Tahoma"/>
            <family val="2"/>
            <charset val="238"/>
          </rPr>
          <t xml:space="preserve">
will be prolonged to 2027</t>
        </r>
      </text>
    </comment>
    <comment ref="M122" authorId="5" shapeId="0" xr:uid="{B07D4506-0A1A-4653-AB76-D8A2764174DF}">
      <text>
        <t>[Threaded comment]
Your version of Excel allows you to read this threaded comment; however, any edits to it will get removed if the file is opened in a newer version of Excel. Learn more: https://go.microsoft.com/fwlink/?linkid=870924
Comment:
    Included in Ancillary Income</t>
      </text>
    </comment>
    <comment ref="I130" authorId="0" shapeId="0" xr:uid="{DE0DBEC2-2A7C-44E5-96A2-1FD341275711}">
      <text>
        <r>
          <rPr>
            <b/>
            <sz val="9"/>
            <color indexed="81"/>
            <rFont val="Tahoma"/>
            <family val="2"/>
            <charset val="238"/>
          </rPr>
          <t>Szabo, Iulia @ Bucharest:</t>
        </r>
        <r>
          <rPr>
            <sz val="9"/>
            <color indexed="81"/>
            <rFont val="Tahoma"/>
            <family val="2"/>
            <charset val="238"/>
          </rPr>
          <t xml:space="preserve">
In total 267sqm: 135sqm non-res + 132sqm parking, but parking excluded from GLA.
</t>
        </r>
      </text>
    </comment>
    <comment ref="K130" authorId="0" shapeId="0" xr:uid="{83EE7B51-C022-4D5F-9644-1DA1FD20DCD7}">
      <text>
        <r>
          <rPr>
            <b/>
            <sz val="9"/>
            <color indexed="81"/>
            <rFont val="Tahoma"/>
            <family val="2"/>
            <charset val="238"/>
          </rPr>
          <t>Szabo, Iulia @ Bucharest:</t>
        </r>
        <r>
          <rPr>
            <sz val="9"/>
            <color indexed="81"/>
            <rFont val="Tahoma"/>
            <family val="2"/>
            <charset val="238"/>
          </rPr>
          <t xml:space="preserve">
prolongation to 2031 under discussion</t>
        </r>
      </text>
    </comment>
    <comment ref="M132" authorId="6" shapeId="0" xr:uid="{2D32B11F-B3EF-44BE-817A-E7C874ECEE10}">
      <text>
        <t>[Threaded comment]
Your version of Excel allows you to read this threaded comment; however, any edits to it will get removed if the file is opened in a newer version of Excel. Learn more: https://go.microsoft.com/fwlink/?linkid=870924
Comment:
    Included in Ancillary Income</t>
      </text>
    </comment>
    <comment ref="K146" authorId="0" shapeId="0" xr:uid="{98C9156E-B07A-4B44-A27D-A0AC29A15746}">
      <text>
        <r>
          <rPr>
            <b/>
            <sz val="9"/>
            <color indexed="81"/>
            <rFont val="Tahoma"/>
            <family val="2"/>
            <charset val="238"/>
          </rPr>
          <t>Szabo, Iulia @ Bucharest:</t>
        </r>
        <r>
          <rPr>
            <sz val="9"/>
            <color indexed="81"/>
            <rFont val="Tahoma"/>
            <family val="2"/>
            <charset val="238"/>
          </rPr>
          <t xml:space="preserve">
will be prolonged to 2027</t>
        </r>
      </text>
    </comment>
    <comment ref="M146" authorId="7" shapeId="0" xr:uid="{61083B11-EEE6-4C44-9A5D-EF1B9ADE86EE}">
      <text>
        <t>[Threaded comment]
Your version of Excel allows you to read this threaded comment; however, any edits to it will get removed if the file is opened in a newer version of Excel. Learn more: https://go.microsoft.com/fwlink/?linkid=870924
Comment:
    Included in Ancillary Income</t>
      </text>
    </comment>
    <comment ref="K147" authorId="0" shapeId="0" xr:uid="{A33CFA9E-34CA-41A2-A441-2D8F1A767811}">
      <text>
        <r>
          <rPr>
            <b/>
            <sz val="9"/>
            <color indexed="81"/>
            <rFont val="Tahoma"/>
            <family val="2"/>
            <charset val="238"/>
          </rPr>
          <t>Szabo, Iulia @ Bucharest:</t>
        </r>
        <r>
          <rPr>
            <sz val="9"/>
            <color indexed="81"/>
            <rFont val="Tahoma"/>
            <family val="2"/>
            <charset val="238"/>
          </rPr>
          <t xml:space="preserve">
indefinite, 2 months notice period</t>
        </r>
      </text>
    </comment>
    <comment ref="K149" authorId="0" shapeId="0" xr:uid="{B864946F-3A31-4640-A125-2AB5405478D6}">
      <text>
        <r>
          <rPr>
            <b/>
            <sz val="9"/>
            <color indexed="81"/>
            <rFont val="Tahoma"/>
            <family val="2"/>
            <charset val="238"/>
          </rPr>
          <t>Szabo, Iulia @ Bucharest:</t>
        </r>
        <r>
          <rPr>
            <sz val="9"/>
            <color indexed="81"/>
            <rFont val="Tahoma"/>
            <family val="2"/>
            <charset val="238"/>
          </rPr>
          <t xml:space="preserve">
will be prolonged to 2027</t>
        </r>
      </text>
    </comment>
    <comment ref="K153" authorId="0" shapeId="0" xr:uid="{10A62863-39A6-40BA-9171-F46909CC3DBA}">
      <text>
        <r>
          <rPr>
            <b/>
            <sz val="9"/>
            <color indexed="81"/>
            <rFont val="Tahoma"/>
            <family val="2"/>
            <charset val="238"/>
          </rPr>
          <t>Szabo, Iulia @ Bucharest:</t>
        </r>
        <r>
          <rPr>
            <sz val="9"/>
            <color indexed="81"/>
            <rFont val="Tahoma"/>
            <family val="2"/>
            <charset val="238"/>
          </rPr>
          <t xml:space="preserve">
indefinite, 6 months notice period</t>
        </r>
      </text>
    </comment>
    <comment ref="K157" authorId="0" shapeId="0" xr:uid="{E1310895-7049-4B18-BAE4-136CEAE8776A}">
      <text>
        <r>
          <rPr>
            <b/>
            <sz val="9"/>
            <color indexed="81"/>
            <rFont val="Tahoma"/>
            <family val="2"/>
            <charset val="238"/>
          </rPr>
          <t>Szabo, Iulia @ Bucharest:</t>
        </r>
        <r>
          <rPr>
            <sz val="9"/>
            <color indexed="81"/>
            <rFont val="Tahoma"/>
            <family val="2"/>
            <charset val="238"/>
          </rPr>
          <t xml:space="preserve">
prolongation to 2027 under discussion </t>
        </r>
      </text>
    </comment>
    <comment ref="K158" authorId="0" shapeId="0" xr:uid="{72467744-689F-4641-87C3-CDF61664769D}">
      <text>
        <r>
          <rPr>
            <b/>
            <sz val="9"/>
            <color indexed="81"/>
            <rFont val="Tahoma"/>
            <family val="2"/>
            <charset val="238"/>
          </rPr>
          <t>Szabo, Iulia @ Bucharest:</t>
        </r>
        <r>
          <rPr>
            <sz val="9"/>
            <color indexed="81"/>
            <rFont val="Tahoma"/>
            <family val="2"/>
            <charset val="238"/>
          </rPr>
          <t xml:space="preserve">
will be prolonged to 2027</t>
        </r>
      </text>
    </comment>
    <comment ref="K160" authorId="0" shapeId="0" xr:uid="{C22F503F-5D9A-4548-9F95-D531311EF367}">
      <text>
        <r>
          <rPr>
            <b/>
            <sz val="9"/>
            <color indexed="81"/>
            <rFont val="Tahoma"/>
            <family val="2"/>
            <charset val="238"/>
          </rPr>
          <t>Szabo, Iulia @ Bucharest:</t>
        </r>
        <r>
          <rPr>
            <sz val="9"/>
            <color indexed="81"/>
            <rFont val="Tahoma"/>
            <family val="2"/>
            <charset val="238"/>
          </rPr>
          <t xml:space="preserve">
will be prolonged to 2027</t>
        </r>
      </text>
    </comment>
    <comment ref="K162" authorId="0" shapeId="0" xr:uid="{2F39C6AB-9C6F-44E5-97B6-88A13B4FB415}">
      <text>
        <r>
          <rPr>
            <b/>
            <sz val="9"/>
            <color indexed="81"/>
            <rFont val="Tahoma"/>
            <family val="2"/>
            <charset val="238"/>
          </rPr>
          <t>Szabo, Iulia @ Bucharest:</t>
        </r>
        <r>
          <rPr>
            <sz val="9"/>
            <color indexed="81"/>
            <rFont val="Tahoma"/>
            <family val="2"/>
            <charset val="238"/>
          </rPr>
          <t xml:space="preserve">
will be prolonged to 2027</t>
        </r>
      </text>
    </comment>
    <comment ref="K164" authorId="0" shapeId="0" xr:uid="{EEF57D54-A41A-447C-807E-D6E8EB2C01E8}">
      <text>
        <r>
          <rPr>
            <b/>
            <sz val="9"/>
            <color indexed="81"/>
            <rFont val="Tahoma"/>
            <family val="2"/>
            <charset val="238"/>
          </rPr>
          <t>Szabo, Iulia @ Bucharest:</t>
        </r>
        <r>
          <rPr>
            <sz val="9"/>
            <color indexed="81"/>
            <rFont val="Tahoma"/>
            <family val="2"/>
            <charset val="238"/>
          </rPr>
          <t xml:space="preserve">
will be prolonged to 2027</t>
        </r>
      </text>
    </comment>
    <comment ref="K169" authorId="0" shapeId="0" xr:uid="{4B75C1FD-AB1C-411D-B208-701C4AE1D6C0}">
      <text>
        <r>
          <rPr>
            <b/>
            <sz val="9"/>
            <color indexed="81"/>
            <rFont val="Tahoma"/>
            <family val="2"/>
            <charset val="238"/>
          </rPr>
          <t>Szabo, Iulia @ Bucharest:</t>
        </r>
        <r>
          <rPr>
            <sz val="9"/>
            <color indexed="81"/>
            <rFont val="Tahoma"/>
            <family val="2"/>
            <charset val="238"/>
          </rPr>
          <t xml:space="preserve">
will be prolonged to 2027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tc={77464684-9222-463D-9BBE-0B442A5EBE41}</author>
    <author>Szabo, Iulia @ Bucharest</author>
  </authors>
  <commentList>
    <comment ref="A8" authorId="0" shapeId="0" xr:uid="{77464684-9222-463D-9BBE-0B442A5EBE41}">
      <text>
        <t>[Threaded comment]
Your version of Excel allows you to read this threaded comment; however, any edits to it will get removed if the file is opened in a newer version of Excel. Learn more: https://go.microsoft.com/fwlink/?linkid=870924
Comment:
    Storage, carwash, terrace</t>
      </text>
    </comment>
    <comment ref="A72" authorId="1" shapeId="0" xr:uid="{376B251E-5434-4A3D-AFB9-7FEBE8721DE9}">
      <text>
        <r>
          <rPr>
            <b/>
            <sz val="9"/>
            <color indexed="81"/>
            <rFont val="Tahoma"/>
            <family val="2"/>
            <charset val="238"/>
          </rPr>
          <t>Szabo, Iulia @ Bucharest:</t>
        </r>
        <r>
          <rPr>
            <sz val="9"/>
            <color indexed="81"/>
            <rFont val="Tahoma"/>
            <family val="2"/>
            <charset val="238"/>
          </rPr>
          <t xml:space="preserve">
includes pipeline/ under discussion prolongations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tc={C60C99C1-CE78-4D67-BBB1-48C7ABD566CB}</author>
  </authors>
  <commentList>
    <comment ref="H17" authorId="0" shapeId="0" xr:uid="{C60C99C1-CE78-4D67-BBB1-48C7ABD566CB}">
      <text>
        <t xml:space="preserve">[Threaded comment]
Your version of Excel allows you to read this threaded comment; however, any edits to it will get removed if the file is opened in a newer version of Excel. Learn more: https://go.microsoft.com/fwlink/?linkid=870924
Comment:
    Low because major refurbishment of unit during July – October 2025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tc={7EFA2EFC-39D2-4276-A0E6-2CA31121A114}</author>
  </authors>
  <commentList>
    <comment ref="AO22" authorId="0" shapeId="0" xr:uid="{7EFA2EFC-39D2-4276-A0E6-2CA31121A114}">
      <text>
        <t>[Threaded comment]
Your version of Excel allows you to read this threaded comment; however, any edits to it will get removed if the file is opened in a newer version of Excel. Learn more: https://go.microsoft.com/fwlink/?linkid=870924
Comment:
    Low because major refurbishment of unit during July – October 2025</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Szabo, Iulia @ Bucharest</author>
    <author>tc={38248194-68F2-4016-8005-B033A36B9031}</author>
    <author>tc={59D09495-3E21-4BAF-A18F-C97CFED8697B}</author>
  </authors>
  <commentList>
    <comment ref="L67" authorId="0" shapeId="0" xr:uid="{1697CB0B-949B-493D-9172-1E602D61B478}">
      <text>
        <r>
          <rPr>
            <b/>
            <sz val="9"/>
            <color indexed="81"/>
            <rFont val="Tahoma"/>
            <family val="2"/>
            <charset val="238"/>
          </rPr>
          <t>Szabo, Iulia @ Bucharest:</t>
        </r>
        <r>
          <rPr>
            <sz val="9"/>
            <color indexed="81"/>
            <rFont val="Tahoma"/>
            <family val="2"/>
            <charset val="238"/>
          </rPr>
          <t xml:space="preserve">
landlord only</t>
        </r>
      </text>
    </comment>
    <comment ref="L99" authorId="0" shapeId="0" xr:uid="{0ECC32F5-BB5D-41AD-8698-25E51D053C7E}">
      <text>
        <r>
          <rPr>
            <b/>
            <sz val="9"/>
            <color indexed="81"/>
            <rFont val="Tahoma"/>
            <family val="2"/>
            <charset val="238"/>
          </rPr>
          <t>Szabo, Iulia @ Bucharest:</t>
        </r>
        <r>
          <rPr>
            <sz val="9"/>
            <color indexed="81"/>
            <rFont val="Tahoma"/>
            <family val="2"/>
            <charset val="238"/>
          </rPr>
          <t xml:space="preserve">
6 months notice rolling</t>
        </r>
      </text>
    </comment>
    <comment ref="K113" authorId="0" shapeId="0" xr:uid="{398CCC91-842F-4143-8329-2659C63AC8D0}">
      <text>
        <r>
          <rPr>
            <b/>
            <sz val="9"/>
            <color indexed="81"/>
            <rFont val="Tahoma"/>
            <family val="2"/>
            <charset val="238"/>
          </rPr>
          <t>Szabo, Iulia @ Bucharest:</t>
        </r>
        <r>
          <rPr>
            <sz val="9"/>
            <color indexed="81"/>
            <rFont val="Tahoma"/>
            <family val="2"/>
            <charset val="238"/>
          </rPr>
          <t xml:space="preserve">
will be prolonged to 2027</t>
        </r>
      </text>
    </comment>
    <comment ref="K114" authorId="0" shapeId="0" xr:uid="{62F6801C-B27D-4B93-8CBB-0BF2D463E38A}">
      <text>
        <r>
          <rPr>
            <b/>
            <sz val="9"/>
            <color indexed="81"/>
            <rFont val="Tahoma"/>
            <family val="2"/>
            <charset val="238"/>
          </rPr>
          <t>Szabo, Iulia @ Bucharest:</t>
        </r>
        <r>
          <rPr>
            <sz val="9"/>
            <color indexed="81"/>
            <rFont val="Tahoma"/>
            <family val="2"/>
            <charset val="238"/>
          </rPr>
          <t xml:space="preserve">
will be prolonged to 2027</t>
        </r>
      </text>
    </comment>
    <comment ref="C136" authorId="1" shapeId="0" xr:uid="{38248194-68F2-4016-8005-B033A36B9031}">
      <text>
        <t>[Threaded comment]
Your version of Excel allows you to read this threaded comment; however, any edits to it will get removed if the file is opened in a newer version of Excel. Learn more: https://go.microsoft.com/fwlink/?linkid=870924
Comment:
    Conditions agreed, lease agreement to be signed</t>
      </text>
    </comment>
    <comment ref="C137" authorId="2" shapeId="0" xr:uid="{59D09495-3E21-4BAF-A18F-C97CFED8697B}">
      <text>
        <t>[Threaded comment]
Your version of Excel allows you to read this threaded comment; however, any edits to it will get removed if the file is opened in a newer version of Excel. Learn more: https://go.microsoft.com/fwlink/?linkid=870924
Comment:
    Conditions agreed, lease agreement to be signed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Szabo, Iulia @ Bucharest</author>
  </authors>
  <commentList>
    <comment ref="A73" authorId="0" shapeId="0" xr:uid="{546212E5-7A74-4BED-9ABF-F084858E4DD9}">
      <text>
        <r>
          <rPr>
            <b/>
            <sz val="9"/>
            <color indexed="81"/>
            <rFont val="Tahoma"/>
            <family val="2"/>
            <charset val="238"/>
          </rPr>
          <t>Szabo, Iulia @ Bucharest:</t>
        </r>
        <r>
          <rPr>
            <sz val="9"/>
            <color indexed="81"/>
            <rFont val="Tahoma"/>
            <family val="2"/>
            <charset val="238"/>
          </rPr>
          <t xml:space="preserve">
includes pipeline/ under discussion prolongations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tc={75ED65BC-1AC6-4BEC-890C-399D9ADE2652}</author>
    <author>tc={8CB0EFCF-E81C-46C2-86B5-9BB67B6ECEA5}</author>
  </authors>
  <commentList>
    <comment ref="C24" authorId="0" shapeId="0" xr:uid="{75ED65BC-1AC6-4BEC-890C-399D9ADE2652}">
      <text>
        <t>[Threaded comment]
Your version of Excel allows you to read this threaded comment; however, any edits to it will get removed if the file is opened in a newer version of Excel. Learn more: https://go.microsoft.com/fwlink/?linkid=870924
Comment:
    13% applied in 2025</t>
      </text>
    </comment>
    <comment ref="D24" authorId="1" shapeId="0" xr:uid="{8CB0EFCF-E81C-46C2-86B5-9BB67B6ECEA5}">
      <text>
        <t>[Threaded comment]
Your version of Excel allows you to read this threaded comment; however, any edits to it will get removed if the file is opened in a newer version of Excel. Learn more: https://go.microsoft.com/fwlink/?linkid=870924
Comment:
    Profit if 15% mark up assumed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<sst xmlns="http://schemas.openxmlformats.org/spreadsheetml/2006/main" count="4819" uniqueCount="1329">
  <si>
    <t>Key Information</t>
  </si>
  <si>
    <t>Liberec</t>
  </si>
  <si>
    <t>Year of Completion</t>
  </si>
  <si>
    <t>Occupancy</t>
  </si>
  <si>
    <t>Transaction Income</t>
  </si>
  <si>
    <t>EUR/CZK</t>
  </si>
  <si>
    <t>Base Rent</t>
  </si>
  <si>
    <t>Vacancy ERV</t>
  </si>
  <si>
    <t>n/a</t>
  </si>
  <si>
    <t>Total</t>
  </si>
  <si>
    <t>[Intentionally left blank]</t>
  </si>
  <si>
    <t xml:space="preserve"> Forum Liberec  </t>
  </si>
  <si>
    <t>Reference Date</t>
  </si>
  <si>
    <t>FX Rate EUR/CZK</t>
  </si>
  <si>
    <t>Unit ID</t>
  </si>
  <si>
    <t>Tenant Legal Name</t>
  </si>
  <si>
    <t>Brand</t>
  </si>
  <si>
    <t>Sector</t>
  </si>
  <si>
    <t>Use</t>
  </si>
  <si>
    <t>Status</t>
  </si>
  <si>
    <t>GLA (sqm)</t>
  </si>
  <si>
    <t>Lease Start</t>
  </si>
  <si>
    <t>Lease End</t>
  </si>
  <si>
    <t>Break Option</t>
  </si>
  <si>
    <t>Currency</t>
  </si>
  <si>
    <t>FX Rate</t>
  </si>
  <si>
    <t>Step Rent</t>
  </si>
  <si>
    <t>Invoice
Frequency</t>
  </si>
  <si>
    <t>Turnover
Rent</t>
  </si>
  <si>
    <t>Guarantee
Type</t>
  </si>
  <si>
    <t>Deposit
Currency</t>
  </si>
  <si>
    <t>AUTOMAT Co</t>
  </si>
  <si>
    <t>Coca-Cola HBC Česko a Slovensko s.r.o.</t>
  </si>
  <si>
    <t>Coca-Cola</t>
  </si>
  <si>
    <t>Food &amp; Beverage</t>
  </si>
  <si>
    <t>Fast Food</t>
  </si>
  <si>
    <t>Retail</t>
  </si>
  <si>
    <t>Active</t>
  </si>
  <si>
    <t>EUR</t>
  </si>
  <si>
    <t>MULTIPLEX</t>
  </si>
  <si>
    <t>Cinema City Czech s.r.o.</t>
  </si>
  <si>
    <t>CINEMA CITY</t>
  </si>
  <si>
    <t>Leisure</t>
  </si>
  <si>
    <t>Cinema</t>
  </si>
  <si>
    <t>M</t>
  </si>
  <si>
    <t>100%, HICP, 1.1.2027</t>
  </si>
  <si>
    <t>CG</t>
  </si>
  <si>
    <t>PD4</t>
  </si>
  <si>
    <t>Pavel Nácovský</t>
  </si>
  <si>
    <t>Steak House Liberec</t>
  </si>
  <si>
    <t>Restaurants</t>
  </si>
  <si>
    <t>Deposit</t>
  </si>
  <si>
    <t>CZK</t>
  </si>
  <si>
    <t>PD5A</t>
  </si>
  <si>
    <t>Petr Němeček</t>
  </si>
  <si>
    <t>ESCAPE BOOM</t>
  </si>
  <si>
    <t>Other Leisure</t>
  </si>
  <si>
    <t>PD5B</t>
  </si>
  <si>
    <t>KLUB INFYNYTY s.r.o.</t>
  </si>
  <si>
    <t>INFYNYTY CLUB</t>
  </si>
  <si>
    <t>S1.403</t>
  </si>
  <si>
    <t>Richemont Trade, s.r.o.</t>
  </si>
  <si>
    <t>Farma Natura</t>
  </si>
  <si>
    <t>Food</t>
  </si>
  <si>
    <t>Special Food</t>
  </si>
  <si>
    <t>Storage</t>
  </si>
  <si>
    <t>U0.001</t>
  </si>
  <si>
    <t>Čedok a.s.</t>
  </si>
  <si>
    <t>ČEDOK</t>
  </si>
  <si>
    <t>Services</t>
  </si>
  <si>
    <t>Travels</t>
  </si>
  <si>
    <t>Street retail</t>
  </si>
  <si>
    <t>Q</t>
  </si>
  <si>
    <t>U0.002</t>
  </si>
  <si>
    <t>DER Touristik CZ a.s.</t>
  </si>
  <si>
    <t>Exim Tours</t>
  </si>
  <si>
    <t>U0.004</t>
  </si>
  <si>
    <t>Československá obchodní banka, a.s.</t>
  </si>
  <si>
    <t>ČSOB</t>
  </si>
  <si>
    <t>Other Services</t>
  </si>
  <si>
    <t>U0.005</t>
  </si>
  <si>
    <t>Legiasia Group s.r.o.</t>
  </si>
  <si>
    <t>ASIA EXPRESS</t>
  </si>
  <si>
    <t>8.0%</t>
  </si>
  <si>
    <t>U0.006</t>
  </si>
  <si>
    <t>CENTROPOL ENERGY, a.s.</t>
  </si>
  <si>
    <t>CENTROPOL</t>
  </si>
  <si>
    <t>U0.007</t>
  </si>
  <si>
    <t>HealthyHair s.r.o.</t>
  </si>
  <si>
    <t>HealthyHair</t>
  </si>
  <si>
    <t>Hairdresser's and beauty services</t>
  </si>
  <si>
    <t>U0.009</t>
  </si>
  <si>
    <t>LPP Czech Republic, s.r.o.</t>
  </si>
  <si>
    <t>SINSAY</t>
  </si>
  <si>
    <t>Fashion</t>
  </si>
  <si>
    <t>Women's Apparel</t>
  </si>
  <si>
    <t>BG</t>
  </si>
  <si>
    <t>U0.013</t>
  </si>
  <si>
    <t>KONTAKTO.CZ internetový obchod, spol. s r.o.</t>
  </si>
  <si>
    <t>KODANO OPTIK</t>
  </si>
  <si>
    <t>Speciality Retail</t>
  </si>
  <si>
    <t>Optician's &amp; Pharmacy</t>
  </si>
  <si>
    <t>Yes</t>
  </si>
  <si>
    <t>100%, HICP, 1.1.2028 RENT, 1.1.2027 MKT</t>
  </si>
  <si>
    <t>6.0%</t>
  </si>
  <si>
    <t>U0.018</t>
  </si>
  <si>
    <t>Jaroslav Hájek</t>
  </si>
  <si>
    <t>VAPE IN CZECH</t>
  </si>
  <si>
    <t>Speciality Gift</t>
  </si>
  <si>
    <t>U0.020, U1.002</t>
  </si>
  <si>
    <t>H &amp; M Hennes &amp; Mauritz CZ, s.r.o.</t>
  </si>
  <si>
    <t>H &amp; M</t>
  </si>
  <si>
    <t>Mixed Apparel</t>
  </si>
  <si>
    <t>TO only</t>
  </si>
  <si>
    <t>U0.025</t>
  </si>
  <si>
    <t>Kik textil a Non-Food spol. s r.o.</t>
  </si>
  <si>
    <t>KIK</t>
  </si>
  <si>
    <t>80%, minimum 3%; HICP, 1.1.2027 RENT, 1.1.2028 SCH</t>
  </si>
  <si>
    <t>None</t>
  </si>
  <si>
    <t>U0.029</t>
  </si>
  <si>
    <t>GANT Central Europe s.r.o.</t>
  </si>
  <si>
    <t>GANT</t>
  </si>
  <si>
    <t>7.0%</t>
  </si>
  <si>
    <t>U0.030, U0.031</t>
  </si>
  <si>
    <t>KAN s.r.o.</t>
  </si>
  <si>
    <t>TATUUM</t>
  </si>
  <si>
    <t>U0.032</t>
  </si>
  <si>
    <t>Parfumerie DOUGLAS, s.r.o.</t>
  </si>
  <si>
    <t>DOUGLAS</t>
  </si>
  <si>
    <t>Health, beauty &amp; perfumery</t>
  </si>
  <si>
    <t>BG/Deposit</t>
  </si>
  <si>
    <t>U0.034</t>
  </si>
  <si>
    <t>Česká spořitelna, a.s.</t>
  </si>
  <si>
    <t>ČESKÁ SPOŘITELNA</t>
  </si>
  <si>
    <t>U0.035</t>
  </si>
  <si>
    <t>NELTEX CZ s.r.o.</t>
  </si>
  <si>
    <t>Guess/Calvin Klein</t>
  </si>
  <si>
    <t>U0.037</t>
  </si>
  <si>
    <t>Shoebox CZ s.r.o.</t>
  </si>
  <si>
    <t>OFFICE SHOES</t>
  </si>
  <si>
    <t>Accessories</t>
  </si>
  <si>
    <t>Shoes / Footwear</t>
  </si>
  <si>
    <t>U0.039</t>
  </si>
  <si>
    <t>ALPINE PRO, a.s.</t>
  </si>
  <si>
    <t>ALPINE PRO</t>
  </si>
  <si>
    <t>Sports</t>
  </si>
  <si>
    <t>Sportswear &amp; Equipment</t>
  </si>
  <si>
    <t>U0.052</t>
  </si>
  <si>
    <t>HP TRONIC Zlín, spol. s r.o.</t>
  </si>
  <si>
    <t>DATART</t>
  </si>
  <si>
    <t>Electronics</t>
  </si>
  <si>
    <t>U0.054A</t>
  </si>
  <si>
    <t>Marketing Investment Group Czech, s.r.o.</t>
  </si>
  <si>
    <t>JD SPORTS</t>
  </si>
  <si>
    <t>U0.054B</t>
  </si>
  <si>
    <t>ČESKÁ LÉKÁRNA HOLDING, a.s.</t>
  </si>
  <si>
    <t>Lékarna Dr.MAX</t>
  </si>
  <si>
    <t>U0.055</t>
  </si>
  <si>
    <t>ČEZ Prodej, s.r.o.</t>
  </si>
  <si>
    <t>ČEZ Point</t>
  </si>
  <si>
    <t>U0.058</t>
  </si>
  <si>
    <t>MOJE AMBULANCE a.s.</t>
  </si>
  <si>
    <t>MOJE AMBULANCE</t>
  </si>
  <si>
    <t>U0.059</t>
  </si>
  <si>
    <t>USRetail CZ s.r.o.</t>
  </si>
  <si>
    <t>UNDER ARMOUR</t>
  </si>
  <si>
    <t>U0.064</t>
  </si>
  <si>
    <t>CS Retail 1969 s.r.o.</t>
  </si>
  <si>
    <t>GAP</t>
  </si>
  <si>
    <t>U0.065</t>
  </si>
  <si>
    <t>U0.066</t>
  </si>
  <si>
    <t>AMERIGO, s.r.o.</t>
  </si>
  <si>
    <t>RITUALS</t>
  </si>
  <si>
    <t>10.0%</t>
  </si>
  <si>
    <t>U0.067</t>
  </si>
  <si>
    <t>Klenoty YES, s.r.o</t>
  </si>
  <si>
    <t>YES</t>
  </si>
  <si>
    <t>Jewelry &amp; Watches</t>
  </si>
  <si>
    <t>U0.069</t>
  </si>
  <si>
    <t>City Realex, a.s.</t>
  </si>
  <si>
    <t>EROTIC CITY</t>
  </si>
  <si>
    <t>U0.070</t>
  </si>
  <si>
    <t>GECO, a.s.</t>
  </si>
  <si>
    <t>GECO</t>
  </si>
  <si>
    <t>U0.071</t>
  </si>
  <si>
    <t>ETA</t>
  </si>
  <si>
    <t>4.0%</t>
  </si>
  <si>
    <t>U0.072</t>
  </si>
  <si>
    <t>ALBI Česká republika a.s.</t>
  </si>
  <si>
    <t>ALBI</t>
  </si>
  <si>
    <t>U0.073</t>
  </si>
  <si>
    <t>TESCOMA s.r.o.</t>
  </si>
  <si>
    <t>TESCOMA</t>
  </si>
  <si>
    <t>Household &amp; Furniture</t>
  </si>
  <si>
    <t>Home Apparel</t>
  </si>
  <si>
    <t>U0.074</t>
  </si>
  <si>
    <t>TUI Czech Republic, odštěpný závod</t>
  </si>
  <si>
    <t>TUI</t>
  </si>
  <si>
    <t>U0.075</t>
  </si>
  <si>
    <t>Flamengo květiny s.r.o.</t>
  </si>
  <si>
    <t>Flamengo</t>
  </si>
  <si>
    <t>U0.076</t>
  </si>
  <si>
    <t>CeWe Color, a.s.</t>
  </si>
  <si>
    <t>FOTOLAB</t>
  </si>
  <si>
    <t>Photo and Games</t>
  </si>
  <si>
    <t>3.0%</t>
  </si>
  <si>
    <t>U0.077</t>
  </si>
  <si>
    <t>NUTREND D.S., a.s.</t>
  </si>
  <si>
    <t>NUTREND STORE</t>
  </si>
  <si>
    <t>U0.079</t>
  </si>
  <si>
    <t>TO-víno s.r.o.</t>
  </si>
  <si>
    <t>ANNOVINO</t>
  </si>
  <si>
    <t>U0.083</t>
  </si>
  <si>
    <t>McDonald´s ČR spol. s r.o.</t>
  </si>
  <si>
    <t>McDonald´s</t>
  </si>
  <si>
    <t>85%, HICP, 1.1.2027</t>
  </si>
  <si>
    <t>U0.096, U1.052</t>
  </si>
  <si>
    <t>NEW YORKER CZ, s.r.o.</t>
  </si>
  <si>
    <t>NEW YORKER CZ</t>
  </si>
  <si>
    <t>Young Apparel</t>
  </si>
  <si>
    <t>9.0%</t>
  </si>
  <si>
    <t>U0.129</t>
  </si>
  <si>
    <t>mBank S.A., organizační složka</t>
  </si>
  <si>
    <t>mBank</t>
  </si>
  <si>
    <t>U0.134</t>
  </si>
  <si>
    <t>Havlíkova přírodní apotéka s.r.o.</t>
  </si>
  <si>
    <t>Havlíkova přírodní apotéka</t>
  </si>
  <si>
    <t>U0.301</t>
  </si>
  <si>
    <t>TEDi obchodní s.r.o.</t>
  </si>
  <si>
    <t>TEDi</t>
  </si>
  <si>
    <t>5.0%</t>
  </si>
  <si>
    <t>U0.302A</t>
  </si>
  <si>
    <t>Modivo Czech, s.r.o.</t>
  </si>
  <si>
    <t>WORLDBOX</t>
  </si>
  <si>
    <t>BG+CG</t>
  </si>
  <si>
    <t>U0.302B</t>
  </si>
  <si>
    <t>House</t>
  </si>
  <si>
    <t>U0.303</t>
  </si>
  <si>
    <t>MOHITO</t>
  </si>
  <si>
    <t>U0.304</t>
  </si>
  <si>
    <t>CCC</t>
  </si>
  <si>
    <t>U0.305</t>
  </si>
  <si>
    <t>CROPP TOWN</t>
  </si>
  <si>
    <t>U1.001</t>
  </si>
  <si>
    <t>C &amp; A Moda, s.r.o.</t>
  </si>
  <si>
    <t>C &amp; A</t>
  </si>
  <si>
    <t>U1.010</t>
  </si>
  <si>
    <t>SILEX spol. s r.o.</t>
  </si>
  <si>
    <t>Scan Quilt</t>
  </si>
  <si>
    <t>U1.011</t>
  </si>
  <si>
    <t>Bushman Company a.s.</t>
  </si>
  <si>
    <t>BUSHMAN</t>
  </si>
  <si>
    <t>U1.022, U1.013</t>
  </si>
  <si>
    <t>RESERVED</t>
  </si>
  <si>
    <t>U1.023</t>
  </si>
  <si>
    <t>SPORTISIMO s.r.o.</t>
  </si>
  <si>
    <t>SPORTISIMO</t>
  </si>
  <si>
    <t>U1.031</t>
  </si>
  <si>
    <t>PEPCO Czech Republic s.r.o.</t>
  </si>
  <si>
    <t>PEPCO</t>
  </si>
  <si>
    <t>80%, HICP, 1.1.2027</t>
  </si>
  <si>
    <t>U1.032</t>
  </si>
  <si>
    <t>EUROEXCHANGE s.r.o.</t>
  </si>
  <si>
    <t>EUROEXCHANGE</t>
  </si>
  <si>
    <t>U1.033</t>
  </si>
  <si>
    <t>Nuiba s.r.o.</t>
  </si>
  <si>
    <t>BOUTIQUE ITALIANA</t>
  </si>
  <si>
    <t>U1.034</t>
  </si>
  <si>
    <t>PEAL a.s.</t>
  </si>
  <si>
    <t>DON PEALO</t>
  </si>
  <si>
    <t>U1.036</t>
  </si>
  <si>
    <t>OXALIS Retail s.r.o.</t>
  </si>
  <si>
    <t>OXALIS</t>
  </si>
  <si>
    <t>U1.039</t>
  </si>
  <si>
    <t>Lindex s.r.o.</t>
  </si>
  <si>
    <t>LINDEX</t>
  </si>
  <si>
    <t>U1.043</t>
  </si>
  <si>
    <t>U1.044</t>
  </si>
  <si>
    <t>Lagardere Travel Retail a.s.</t>
  </si>
  <si>
    <t>COSTA COFFEE</t>
  </si>
  <si>
    <t>Coffee shop &amp; Ice Cream</t>
  </si>
  <si>
    <t>12.0%</t>
  </si>
  <si>
    <t>U1.046</t>
  </si>
  <si>
    <t>U1.047</t>
  </si>
  <si>
    <t>Český národní podnik s.r.o.</t>
  </si>
  <si>
    <t>Manufaktura</t>
  </si>
  <si>
    <t>U1.049</t>
  </si>
  <si>
    <t>VALMONT CR, spol. s r.o.</t>
  </si>
  <si>
    <t>TABÁK VALMONT</t>
  </si>
  <si>
    <t>U1.050</t>
  </si>
  <si>
    <t>Sephora s.r.o.</t>
  </si>
  <si>
    <t>SEPHORA</t>
  </si>
  <si>
    <t>U1.053</t>
  </si>
  <si>
    <t>CALPRA s.r.o.</t>
  </si>
  <si>
    <t>CALZEDONIA</t>
  </si>
  <si>
    <t>Lingerie</t>
  </si>
  <si>
    <t>80%, HICP, 1.1.2027 RENT; 100%, HICP, 1.1.2027 SCH + MKT (max 9%)</t>
  </si>
  <si>
    <t>U1.054</t>
  </si>
  <si>
    <t>YVES ROCHER spol. s r.o.</t>
  </si>
  <si>
    <t>YVES ROCHER</t>
  </si>
  <si>
    <t>U1.079</t>
  </si>
  <si>
    <t>Thanh Truong Tong</t>
  </si>
  <si>
    <t>QUEEN Beauty salon</t>
  </si>
  <si>
    <t>U1.086</t>
  </si>
  <si>
    <t>Seating</t>
  </si>
  <si>
    <t>U1.087</t>
  </si>
  <si>
    <t>Grandamon s.r.o.</t>
  </si>
  <si>
    <t>Dolce Vitta</t>
  </si>
  <si>
    <t>100%, HICP, 1.1.2029 RENT; 1.1.2027 MKT</t>
  </si>
  <si>
    <t>U1.097</t>
  </si>
  <si>
    <t>Fruitisimo Fresh s.r.o.</t>
  </si>
  <si>
    <t>Fruitisimo</t>
  </si>
  <si>
    <t>U1.099</t>
  </si>
  <si>
    <t>INTIMISSIMI</t>
  </si>
  <si>
    <t>U1.106A</t>
  </si>
  <si>
    <t>T-Mobile Czech Republic a.s.</t>
  </si>
  <si>
    <t>T-MOBILE</t>
  </si>
  <si>
    <t>Phone</t>
  </si>
  <si>
    <t>U1.106B</t>
  </si>
  <si>
    <t>Smarty CZ a.s.</t>
  </si>
  <si>
    <t>SMARTY CZ</t>
  </si>
  <si>
    <t>1.0%</t>
  </si>
  <si>
    <t>U1.108</t>
  </si>
  <si>
    <t>KLENOTY AURUM, s.r.o.</t>
  </si>
  <si>
    <t>KLENOTY AURUM</t>
  </si>
  <si>
    <t>U1.110</t>
  </si>
  <si>
    <t>NANU-NANA obchodní společnost, s.r.o.</t>
  </si>
  <si>
    <t>NANU-NANA</t>
  </si>
  <si>
    <t>U1.111</t>
  </si>
  <si>
    <t>MOBIL POHOTOVOST GSM s.r.o.</t>
  </si>
  <si>
    <t>MOBIL POHOTOVOST</t>
  </si>
  <si>
    <t>U1.115</t>
  </si>
  <si>
    <t>Carcamovil CZ, s.r.o.</t>
  </si>
  <si>
    <t>KAMALION</t>
  </si>
  <si>
    <t>U1.116</t>
  </si>
  <si>
    <t>GrandVision CZ s.r.o.</t>
  </si>
  <si>
    <t>GRAND OPTICAL</t>
  </si>
  <si>
    <t>U1.117</t>
  </si>
  <si>
    <t>Deichmann-obuv s.r.o.</t>
  </si>
  <si>
    <t>DEICHMANN</t>
  </si>
  <si>
    <t>7.5%</t>
  </si>
  <si>
    <t>U1.118</t>
  </si>
  <si>
    <t>VersaCo s.r.o.</t>
  </si>
  <si>
    <t>McPen</t>
  </si>
  <si>
    <t>Books / Cards / Stationery</t>
  </si>
  <si>
    <t>U1.55, U1.112, T.01</t>
  </si>
  <si>
    <t>Tesco Stores ČR a.s.</t>
  </si>
  <si>
    <t>TESCO</t>
  </si>
  <si>
    <t>Hypermarket / Supermarket</t>
  </si>
  <si>
    <t>(rent) 70%, HICP, 1.1.2027; (SCH) 70% ČSÚ, 1.1.2027</t>
  </si>
  <si>
    <t>U2.010</t>
  </si>
  <si>
    <t>dm drogerie markt s.r.o.</t>
  </si>
  <si>
    <t>DM DROGERIE</t>
  </si>
  <si>
    <t>U2.011</t>
  </si>
  <si>
    <t>Rock Point a.s.</t>
  </si>
  <si>
    <t>ROCK POINT</t>
  </si>
  <si>
    <t>U2.033</t>
  </si>
  <si>
    <t>Bowling Liberec s.r.o.</t>
  </si>
  <si>
    <t>BOWLINGZONE</t>
  </si>
  <si>
    <t>Deposit/BG</t>
  </si>
  <si>
    <t>U2.039</t>
  </si>
  <si>
    <t>Dráčik - DUVI CZ s.r.o.</t>
  </si>
  <si>
    <t>DRÁČIK</t>
  </si>
  <si>
    <t>Toys</t>
  </si>
  <si>
    <t>U2.089</t>
  </si>
  <si>
    <t>Original Barber Forum Liberec, s.r.o.</t>
  </si>
  <si>
    <t>ORIGINAL BARBER</t>
  </si>
  <si>
    <t>U2.090</t>
  </si>
  <si>
    <t>AmRest Coffee s.r.o.</t>
  </si>
  <si>
    <t>Starbucks</t>
  </si>
  <si>
    <t>U2.205</t>
  </si>
  <si>
    <t>Saunia, s.r.o.</t>
  </si>
  <si>
    <t>Saunia</t>
  </si>
  <si>
    <t>U2.212</t>
  </si>
  <si>
    <t>Terrace</t>
  </si>
  <si>
    <t>U2.215</t>
  </si>
  <si>
    <t>ArtTeta s.r.o.</t>
  </si>
  <si>
    <t>U2.301</t>
  </si>
  <si>
    <t>AmRest s.r.o.</t>
  </si>
  <si>
    <t>Burger King</t>
  </si>
  <si>
    <t>4.5%</t>
  </si>
  <si>
    <t>U2.302</t>
  </si>
  <si>
    <t>ZHU JIA CHUN, s.r.o.</t>
  </si>
  <si>
    <t>CANCUN</t>
  </si>
  <si>
    <t>U2.303</t>
  </si>
  <si>
    <t>H&amp;H Liberec s.r.o.</t>
  </si>
  <si>
    <t>MOC</t>
  </si>
  <si>
    <t>U2.304</t>
  </si>
  <si>
    <t>YING XIA s.r.o.</t>
  </si>
  <si>
    <t>MEI WI</t>
  </si>
  <si>
    <t>U2.305</t>
  </si>
  <si>
    <t>WK IMPORT s.r.o.</t>
  </si>
  <si>
    <t>U mámy</t>
  </si>
  <si>
    <t>U2.307</t>
  </si>
  <si>
    <t>U2.309</t>
  </si>
  <si>
    <t>UGO Fresh- Bar s.r.o. (TBC)</t>
  </si>
  <si>
    <t>UGO</t>
  </si>
  <si>
    <t>U2.310</t>
  </si>
  <si>
    <t>U2.312</t>
  </si>
  <si>
    <t>CrossCafe Liberec s.r.o.</t>
  </si>
  <si>
    <t>CrossCafe</t>
  </si>
  <si>
    <t>U2.312a</t>
  </si>
  <si>
    <t>U2.317</t>
  </si>
  <si>
    <t>Pizza Hut</t>
  </si>
  <si>
    <t>5.5%</t>
  </si>
  <si>
    <t>U2.318</t>
  </si>
  <si>
    <t>EUROMEDIA GROUP, a.s.</t>
  </si>
  <si>
    <t>LUXOR</t>
  </si>
  <si>
    <t>UR0.01</t>
  </si>
  <si>
    <t>KFC</t>
  </si>
  <si>
    <t>100%, HICP, 1.1.2028 - RENT; 1.1.2027 - MKT</t>
  </si>
  <si>
    <t>UR1.01</t>
  </si>
  <si>
    <t>Jana Sůvová</t>
  </si>
  <si>
    <t>GALANTERIE</t>
  </si>
  <si>
    <t>UR2.A</t>
  </si>
  <si>
    <t>MUDr. Václav Jiříček</t>
  </si>
  <si>
    <t>ORDINACE BRENTO</t>
  </si>
  <si>
    <t>US.057a</t>
  </si>
  <si>
    <t>US.057c</t>
  </si>
  <si>
    <t>US.080</t>
  </si>
  <si>
    <t>Fruitisimo Fresh s.r.o. (STL)</t>
  </si>
  <si>
    <t>Fruitisimo (STL)</t>
  </si>
  <si>
    <t>US.207</t>
  </si>
  <si>
    <t>MEDIASOUND, spol. s r.o.</t>
  </si>
  <si>
    <t>MEDIASOUND</t>
  </si>
  <si>
    <t>US.208</t>
  </si>
  <si>
    <t>Ticho a tma s.r.o.</t>
  </si>
  <si>
    <t>US.059</t>
  </si>
  <si>
    <t>NEPI Czech Management s.r.o.</t>
  </si>
  <si>
    <t>NEPI Czech Management</t>
  </si>
  <si>
    <t>US.209</t>
  </si>
  <si>
    <t>US.058</t>
  </si>
  <si>
    <t>US.213</t>
  </si>
  <si>
    <t>US.042</t>
  </si>
  <si>
    <t>US.038</t>
  </si>
  <si>
    <t>U0.153</t>
  </si>
  <si>
    <t>CARWASH</t>
  </si>
  <si>
    <t>RABITEN s.r.o.</t>
  </si>
  <si>
    <t>Automyčka Perfect</t>
  </si>
  <si>
    <t>Carwash</t>
  </si>
  <si>
    <t>PD3</t>
  </si>
  <si>
    <t>Elements gym s.r.o.</t>
  </si>
  <si>
    <t>ELEMENTS GYM</t>
  </si>
  <si>
    <t>U1.027+U1.109</t>
  </si>
  <si>
    <t>SMYK Czechia s.r.o.</t>
  </si>
  <si>
    <t>SMYK</t>
  </si>
  <si>
    <t>Children's Apparel</t>
  </si>
  <si>
    <t>U0.023</t>
  </si>
  <si>
    <t>Rex Concepts PLK Czech s.r.o.</t>
  </si>
  <si>
    <t>POPEYES</t>
  </si>
  <si>
    <t>VACANT</t>
  </si>
  <si>
    <t>Vacant</t>
  </si>
  <si>
    <t>U2.308</t>
  </si>
  <si>
    <t>U1.056</t>
  </si>
  <si>
    <t>Vilgain s.r.o.</t>
  </si>
  <si>
    <t>VILGAIN</t>
  </si>
  <si>
    <t>U0.011</t>
  </si>
  <si>
    <t>WAF WAF Franchisor (TBC)</t>
  </si>
  <si>
    <t>WAF WAF</t>
  </si>
  <si>
    <t>UR2.B</t>
  </si>
  <si>
    <t>UR2.C</t>
  </si>
  <si>
    <t>A3.34, A3.35, A3.37</t>
  </si>
  <si>
    <t>Contract management a.s.</t>
  </si>
  <si>
    <t>Contract management</t>
  </si>
  <si>
    <t>Offices</t>
  </si>
  <si>
    <t>Office</t>
  </si>
  <si>
    <t>A3.50</t>
  </si>
  <si>
    <t>RPM Service CZ a.s.</t>
  </si>
  <si>
    <t>RPM Service CZ</t>
  </si>
  <si>
    <t>-</t>
  </si>
  <si>
    <t>A3.51.1</t>
  </si>
  <si>
    <t>ESTE Design &amp; Consulting s.r.o.</t>
  </si>
  <si>
    <t>ESTE Design</t>
  </si>
  <si>
    <t>A3.52</t>
  </si>
  <si>
    <t>Phillip Morris ČR a.s.</t>
  </si>
  <si>
    <t>IQOS</t>
  </si>
  <si>
    <t>A3.54.1, A3.54.2, A3.55, A3.56</t>
  </si>
  <si>
    <t>Kontron Transportation s.r.o.</t>
  </si>
  <si>
    <t>Kontron Transportation</t>
  </si>
  <si>
    <t>A4.01, A4.02</t>
  </si>
  <si>
    <t>Antikvariát Avion s.r.o.</t>
  </si>
  <si>
    <t>AVION</t>
  </si>
  <si>
    <t>A5.13</t>
  </si>
  <si>
    <t>Vantage Towers s.r.o.</t>
  </si>
  <si>
    <t>VANTAGE TOWERS</t>
  </si>
  <si>
    <t>OFFICE1</t>
  </si>
  <si>
    <t>MAFRA, a.s.</t>
  </si>
  <si>
    <t>MAFRA</t>
  </si>
  <si>
    <t>A3.53</t>
  </si>
  <si>
    <t>R3.001</t>
  </si>
  <si>
    <t>UFLAT_01</t>
  </si>
  <si>
    <t>Koubovský Marek</t>
  </si>
  <si>
    <t>Residential</t>
  </si>
  <si>
    <t>Apartment</t>
  </si>
  <si>
    <t>UFLAT_02</t>
  </si>
  <si>
    <t>Urbanec Radek Vincent</t>
  </si>
  <si>
    <t>UFLAT_03</t>
  </si>
  <si>
    <t>Kobrynová Renáta</t>
  </si>
  <si>
    <t>UFLAT_04</t>
  </si>
  <si>
    <t>Albert Ouhrabka</t>
  </si>
  <si>
    <t>UFLAT_05</t>
  </si>
  <si>
    <t>Valentová Šárka</t>
  </si>
  <si>
    <t>UFLAT_06</t>
  </si>
  <si>
    <t>Mikušová Jana</t>
  </si>
  <si>
    <t>UFLAT_07</t>
  </si>
  <si>
    <t>Tomáš Oplištil</t>
  </si>
  <si>
    <t>UFLAT_08</t>
  </si>
  <si>
    <t>Tri Tuyen Vuong</t>
  </si>
  <si>
    <t>UFLAT_09</t>
  </si>
  <si>
    <t>Mazzoliniová Marcela</t>
  </si>
  <si>
    <t>UFLAT_10</t>
  </si>
  <si>
    <t>UFLAT_11</t>
  </si>
  <si>
    <t>Stehlíková Michaela</t>
  </si>
  <si>
    <t>UFLAT_12</t>
  </si>
  <si>
    <t>Václav Čepelák</t>
  </si>
  <si>
    <t>UFLAT_13</t>
  </si>
  <si>
    <t>Nejedlíková Vendula</t>
  </si>
  <si>
    <t>UFLAT_14</t>
  </si>
  <si>
    <t>Štěpán Dittrtt</t>
  </si>
  <si>
    <t xml:space="preserve">Step Rent Schedule </t>
  </si>
  <si>
    <t>Unit</t>
  </si>
  <si>
    <t>Tenant / Brand</t>
  </si>
  <si>
    <t>Direction</t>
  </si>
  <si>
    <t>Step 1
Date</t>
  </si>
  <si>
    <t>STEP UP</t>
  </si>
  <si>
    <t>DISCOUNT</t>
  </si>
  <si>
    <t>UGO Salaterie (pipeline)</t>
  </si>
  <si>
    <t>TOTAL</t>
  </si>
  <si>
    <t>Ancillary Income Liberec</t>
  </si>
  <si>
    <t>Item</t>
  </si>
  <si>
    <t>Parking rent</t>
  </si>
  <si>
    <t xml:space="preserve">Rent from kiosks  </t>
  </si>
  <si>
    <t>Rent from ATM, paypoints and vending machines</t>
  </si>
  <si>
    <t>Rent from Logo, totems, outside advertising medium</t>
  </si>
  <si>
    <t>Rent from storage-non GLA</t>
  </si>
  <si>
    <t>Rent from terraces</t>
  </si>
  <si>
    <t>Public Toilets</t>
  </si>
  <si>
    <t>Advertising and promotion activities income</t>
  </si>
  <si>
    <t>Turnover rent Liberec</t>
  </si>
  <si>
    <t>Tenant</t>
  </si>
  <si>
    <t>BAŤA, akciová společnost</t>
  </si>
  <si>
    <t>Total in EUR</t>
  </si>
  <si>
    <t>OPEX Liberec</t>
  </si>
  <si>
    <t>Expenses</t>
  </si>
  <si>
    <t xml:space="preserve"> Actuals 2025</t>
  </si>
  <si>
    <t>Maintenance</t>
  </si>
  <si>
    <t>Maintenance - regular</t>
  </si>
  <si>
    <t>Repairs</t>
  </si>
  <si>
    <t>Security</t>
  </si>
  <si>
    <t>Cleaning</t>
  </si>
  <si>
    <t>Property management fee</t>
  </si>
  <si>
    <t>Insurance</t>
  </si>
  <si>
    <t>Real Estate Tax</t>
  </si>
  <si>
    <t>Subtotal</t>
  </si>
  <si>
    <t>Charges (opex+mark up)/ sqm/ m of tenants with full recon.</t>
  </si>
  <si>
    <t>OPEX Income (coverage)</t>
  </si>
  <si>
    <t xml:space="preserve">Tenants with full reconciliation </t>
  </si>
  <si>
    <t>Tenants with fixed/ capped payments</t>
  </si>
  <si>
    <t>Income non-retail tenants (apartments, offices, STL)</t>
  </si>
  <si>
    <t>Mark up Income (10-15% of opex), i.e. extra charges above Opex</t>
  </si>
  <si>
    <t>Utility Charges/ Income (common and direct)</t>
  </si>
  <si>
    <t>Electricity</t>
  </si>
  <si>
    <t>Heating</t>
  </si>
  <si>
    <t>Water</t>
  </si>
  <si>
    <t>Utility Expenses (common and direct)</t>
  </si>
  <si>
    <t>Nonrecoverable Costs</t>
  </si>
  <si>
    <t>Landlord´s leakage due to caps/ fixed payments</t>
  </si>
  <si>
    <t>Mark up Income</t>
  </si>
  <si>
    <t>Land lease*</t>
  </si>
  <si>
    <t xml:space="preserve">Total </t>
  </si>
  <si>
    <t>Note: there is no leakage relating to vacancy, as reconciliation is based on leased area</t>
  </si>
  <si>
    <t>*) Farm festival</t>
  </si>
  <si>
    <t>MAREX Liberec</t>
  </si>
  <si>
    <t>Expenditures</t>
  </si>
  <si>
    <t>Media</t>
  </si>
  <si>
    <t>Digital Media</t>
  </si>
  <si>
    <t xml:space="preserve">Marketing Production costs </t>
  </si>
  <si>
    <t>Website Mantainance fee</t>
  </si>
  <si>
    <t>Social Media Agency Fee</t>
  </si>
  <si>
    <t>Creative Agency Fee</t>
  </si>
  <si>
    <t>PR Agency Fee &amp; Influencers</t>
  </si>
  <si>
    <t>Expense from marketing activities</t>
  </si>
  <si>
    <t>Internal Radio</t>
  </si>
  <si>
    <t>Events</t>
  </si>
  <si>
    <t>CSR Events</t>
  </si>
  <si>
    <t>Loyalty program: APP License</t>
  </si>
  <si>
    <t>Marketing Incentives: APP prizes</t>
  </si>
  <si>
    <t>Marketing Research Fee</t>
  </si>
  <si>
    <t>Marketing Incentives: Vouchers/Gift cards</t>
  </si>
  <si>
    <t>Production Costs for Gift Vouchers</t>
  </si>
  <si>
    <t>Consumables</t>
  </si>
  <si>
    <t>Repairs and maintenance expenses - marketing equipments</t>
  </si>
  <si>
    <t>Other marketing expenses</t>
  </si>
  <si>
    <t>Expense ICO loyalty fees</t>
  </si>
  <si>
    <t>Income collected</t>
  </si>
  <si>
    <t>Profit</t>
  </si>
  <si>
    <t xml:space="preserve">Forum Ústí nad Labem  </t>
  </si>
  <si>
    <t>U001</t>
  </si>
  <si>
    <t>NEW YORKER</t>
  </si>
  <si>
    <t>U001A</t>
  </si>
  <si>
    <t>U001B</t>
  </si>
  <si>
    <t>U001D</t>
  </si>
  <si>
    <t>KARA Trutnov, a.s.</t>
  </si>
  <si>
    <t>KARA</t>
  </si>
  <si>
    <t>U002</t>
  </si>
  <si>
    <t>Mohito</t>
  </si>
  <si>
    <t>U003</t>
  </si>
  <si>
    <t>Douglas</t>
  </si>
  <si>
    <t>depozit</t>
  </si>
  <si>
    <t>U005</t>
  </si>
  <si>
    <t>C &amp; A Moda, s.r.o.</t>
  </si>
  <si>
    <t>U007</t>
  </si>
  <si>
    <t>Lagardere Travel Retail, a.s.</t>
  </si>
  <si>
    <t>Costa Coffee</t>
  </si>
  <si>
    <t>U008</t>
  </si>
  <si>
    <t>O2 Czech Republic a.s.</t>
  </si>
  <si>
    <t>O2</t>
  </si>
  <si>
    <t>U009</t>
  </si>
  <si>
    <t>Smarty.cz</t>
  </si>
  <si>
    <t>U010</t>
  </si>
  <si>
    <t>iStyle CZ, s.r.o.</t>
  </si>
  <si>
    <t>iStyle</t>
  </si>
  <si>
    <t>U011A</t>
  </si>
  <si>
    <t>T-mobile</t>
  </si>
  <si>
    <t>U012</t>
  </si>
  <si>
    <t>MARKETING INVESTMENT GROUP CZECH s.r.o.</t>
  </si>
  <si>
    <t>JD SPORT</t>
  </si>
  <si>
    <t>U014</t>
  </si>
  <si>
    <t>U016</t>
  </si>
  <si>
    <t>Pineli s.r.o.</t>
  </si>
  <si>
    <t>Oresi</t>
  </si>
  <si>
    <t>Furniture</t>
  </si>
  <si>
    <t>U018</t>
  </si>
  <si>
    <t>Raiffeisenbank a.s.</t>
  </si>
  <si>
    <t>Raiffeisenbank</t>
  </si>
  <si>
    <t>U021</t>
  </si>
  <si>
    <t>Helena Pírková Hernová</t>
  </si>
  <si>
    <t>der Touristik/Fischer Group</t>
  </si>
  <si>
    <t>U022</t>
  </si>
  <si>
    <t>U023A</t>
  </si>
  <si>
    <t>FRUITISIMO FRESH s.r.o.</t>
  </si>
  <si>
    <t>U023B</t>
  </si>
  <si>
    <t>U051</t>
  </si>
  <si>
    <t>BILLA, spol. s r. o.</t>
  </si>
  <si>
    <t>Billa</t>
  </si>
  <si>
    <t>U052</t>
  </si>
  <si>
    <t>CeWe Color, a. s.</t>
  </si>
  <si>
    <t>FOTOLAB/CEWE</t>
  </si>
  <si>
    <t>U053</t>
  </si>
  <si>
    <t>Tchibo Praha, spol. s r.o.</t>
  </si>
  <si>
    <t>Tchibo</t>
  </si>
  <si>
    <t>U054</t>
  </si>
  <si>
    <t>NANU NANA</t>
  </si>
  <si>
    <t>U056</t>
  </si>
  <si>
    <t>Datart</t>
  </si>
  <si>
    <t>U058</t>
  </si>
  <si>
    <t>Oxalis</t>
  </si>
  <si>
    <t>U059</t>
  </si>
  <si>
    <t>PetCenter CZ s.r.o.</t>
  </si>
  <si>
    <t>PET CENTER</t>
  </si>
  <si>
    <t>Pets</t>
  </si>
  <si>
    <t>U061</t>
  </si>
  <si>
    <t>U062</t>
  </si>
  <si>
    <t>U063</t>
  </si>
  <si>
    <t>Tabák Valmont</t>
  </si>
  <si>
    <t>U065</t>
  </si>
  <si>
    <t>DM DROGÉRIE</t>
  </si>
  <si>
    <t>U066</t>
  </si>
  <si>
    <t>CORADIA s.r.o.</t>
  </si>
  <si>
    <t>CORADIA CAFE</t>
  </si>
  <si>
    <t>U069</t>
  </si>
  <si>
    <t>U070</t>
  </si>
  <si>
    <t>SCANQUILT</t>
  </si>
  <si>
    <t>U071</t>
  </si>
  <si>
    <t>DIVA Center s.r.o.</t>
  </si>
  <si>
    <t>MARIONNAUD</t>
  </si>
  <si>
    <t>U072</t>
  </si>
  <si>
    <t>U073</t>
  </si>
  <si>
    <t>ČESKÁ LÉKÁRNA HOLDING,  a.s.</t>
  </si>
  <si>
    <t>DR. MAX</t>
  </si>
  <si>
    <t>U074</t>
  </si>
  <si>
    <t>U075</t>
  </si>
  <si>
    <t>Grand Optical</t>
  </si>
  <si>
    <t>U076</t>
  </si>
  <si>
    <t>ČEDOK a.s.</t>
  </si>
  <si>
    <t>U077</t>
  </si>
  <si>
    <t>Avardy s.r.o.</t>
  </si>
  <si>
    <t>U078</t>
  </si>
  <si>
    <t>Peal a.s.</t>
  </si>
  <si>
    <t>Don Pealo</t>
  </si>
  <si>
    <t>U079A</t>
  </si>
  <si>
    <t>SETOS spol. s r.o.</t>
  </si>
  <si>
    <t>SPACE-MOBILNÍ TELEFONY</t>
  </si>
  <si>
    <t>U079B</t>
  </si>
  <si>
    <t>BROS Trading.s.r.o.</t>
  </si>
  <si>
    <t>Eliquidshop</t>
  </si>
  <si>
    <t>U080</t>
  </si>
  <si>
    <t>MANUFAKTURA</t>
  </si>
  <si>
    <t>U081</t>
  </si>
  <si>
    <t>TIPSPORT a.s.</t>
  </si>
  <si>
    <t>TIPSPORT</t>
  </si>
  <si>
    <t>U083</t>
  </si>
  <si>
    <t>KLENOTY AURUM,s.r.o.</t>
  </si>
  <si>
    <t>U084</t>
  </si>
  <si>
    <t>Mobil pohotovost</t>
  </si>
  <si>
    <t>U084A</t>
  </si>
  <si>
    <t>U085</t>
  </si>
  <si>
    <t>Klenoty YES, s.r.o.</t>
  </si>
  <si>
    <t>Klenoty YES</t>
  </si>
  <si>
    <t>U102B</t>
  </si>
  <si>
    <t>ALPINE PRO a.s.</t>
  </si>
  <si>
    <t>U103</t>
  </si>
  <si>
    <t>Kodano Optik</t>
  </si>
  <si>
    <t>U104</t>
  </si>
  <si>
    <t>HANZA SPORT plus, s.r.o.</t>
  </si>
  <si>
    <t>MEATFLY</t>
  </si>
  <si>
    <t>U105</t>
  </si>
  <si>
    <t>Calzedonia</t>
  </si>
  <si>
    <t>m</t>
  </si>
  <si>
    <t>U106A</t>
  </si>
  <si>
    <t>Tezenis</t>
  </si>
  <si>
    <t>U106B</t>
  </si>
  <si>
    <t>U108</t>
  </si>
  <si>
    <t>Lindex</t>
  </si>
  <si>
    <t>U109</t>
  </si>
  <si>
    <t>U110</t>
  </si>
  <si>
    <t>NUTREND</t>
  </si>
  <si>
    <t>U111</t>
  </si>
  <si>
    <t>Zóna obuv s.r.o.</t>
  </si>
  <si>
    <t>Rieker</t>
  </si>
  <si>
    <t>U112</t>
  </si>
  <si>
    <t>RUNNING SUSHI</t>
  </si>
  <si>
    <t>U113</t>
  </si>
  <si>
    <t>TOMMY HILFIGER/PEPE JEANS</t>
  </si>
  <si>
    <t>U114</t>
  </si>
  <si>
    <t>Greta Nera s.r.o.</t>
  </si>
  <si>
    <t>Levi´s Mustang</t>
  </si>
  <si>
    <t>deposit</t>
  </si>
  <si>
    <t>U115</t>
  </si>
  <si>
    <t>Bushman</t>
  </si>
  <si>
    <t>U116</t>
  </si>
  <si>
    <t>Amerigo s.r.o.</t>
  </si>
  <si>
    <t>Rituals</t>
  </si>
  <si>
    <t>U118</t>
  </si>
  <si>
    <t>Mall Invest, s.r.o.</t>
  </si>
  <si>
    <t>Vodafone</t>
  </si>
  <si>
    <t>U119</t>
  </si>
  <si>
    <t>Ai Fa International, s.r.o.</t>
  </si>
  <si>
    <t>U Mámy</t>
  </si>
  <si>
    <t>U120</t>
  </si>
  <si>
    <t>PALACE FOOD</t>
  </si>
  <si>
    <t>U121</t>
  </si>
  <si>
    <t>Gyros &amp; Grill</t>
  </si>
  <si>
    <t>U122</t>
  </si>
  <si>
    <t>U123</t>
  </si>
  <si>
    <t>U125A</t>
  </si>
  <si>
    <t>Intimissimi</t>
  </si>
  <si>
    <t>U125B</t>
  </si>
  <si>
    <t>U130</t>
  </si>
  <si>
    <t>Hoffmann Czech Republic, spol. s r.o.</t>
  </si>
  <si>
    <t>GATE</t>
  </si>
  <si>
    <t>U131</t>
  </si>
  <si>
    <t>U132</t>
  </si>
  <si>
    <t>U133</t>
  </si>
  <si>
    <t>Cropp Town</t>
  </si>
  <si>
    <t>U151A</t>
  </si>
  <si>
    <t>TRAPPOLA FORUM s.r.o.</t>
  </si>
  <si>
    <t>Trappola</t>
  </si>
  <si>
    <t>U153</t>
  </si>
  <si>
    <t>Knihy Dobrovský s.r.o.</t>
  </si>
  <si>
    <t>Knihy Dobrovský</t>
  </si>
  <si>
    <t>U154</t>
  </si>
  <si>
    <t>FAnn Retail, a.s.</t>
  </si>
  <si>
    <t>FANN</t>
  </si>
  <si>
    <t>U155</t>
  </si>
  <si>
    <t>Invest Real CZ s.r.o.</t>
  </si>
  <si>
    <t>Elegance</t>
  </si>
  <si>
    <t>M/Q</t>
  </si>
  <si>
    <t>U156</t>
  </si>
  <si>
    <t>U157</t>
  </si>
  <si>
    <t>U158</t>
  </si>
  <si>
    <t>U159</t>
  </si>
  <si>
    <t>Sinsay</t>
  </si>
  <si>
    <t>Monthly</t>
  </si>
  <si>
    <t>U163</t>
  </si>
  <si>
    <t>Kamalion</t>
  </si>
  <si>
    <t>U164</t>
  </si>
  <si>
    <t>Sportisimo</t>
  </si>
  <si>
    <t>U165</t>
  </si>
  <si>
    <t>U166</t>
  </si>
  <si>
    <t>Jiří Truxa</t>
  </si>
  <si>
    <t>Trucino</t>
  </si>
  <si>
    <t>U167</t>
  </si>
  <si>
    <t>Rock Point</t>
  </si>
  <si>
    <t>U169</t>
  </si>
  <si>
    <t>Sport Vision Czechia s.r.o.</t>
  </si>
  <si>
    <t>Sport Vision</t>
  </si>
  <si>
    <t>U170</t>
  </si>
  <si>
    <t>Blau Safír s.r.o.</t>
  </si>
  <si>
    <t>Safír</t>
  </si>
  <si>
    <t>U171</t>
  </si>
  <si>
    <t>DEICHMANN-OBUV s.r.o.</t>
  </si>
  <si>
    <t>U172</t>
  </si>
  <si>
    <t>Renata Kulesová</t>
  </si>
  <si>
    <t>Creche - dětský koutek</t>
  </si>
  <si>
    <t>U301</t>
  </si>
  <si>
    <t>CINEMA</t>
  </si>
  <si>
    <t>Cinema City</t>
  </si>
  <si>
    <t>PCG</t>
  </si>
  <si>
    <t>SECURITY</t>
  </si>
  <si>
    <t>Special Service International Security, s.r.o.</t>
  </si>
  <si>
    <t>Other</t>
  </si>
  <si>
    <t>U0.038</t>
  </si>
  <si>
    <t>U0.14</t>
  </si>
  <si>
    <t>MCG</t>
  </si>
  <si>
    <t>U0.17</t>
  </si>
  <si>
    <t>U0.32</t>
  </si>
  <si>
    <t>U001C</t>
  </si>
  <si>
    <t>U005A</t>
  </si>
  <si>
    <t>U051A</t>
  </si>
  <si>
    <t>U061A</t>
  </si>
  <si>
    <t>U064</t>
  </si>
  <si>
    <t>U074a</t>
  </si>
  <si>
    <t>U074b</t>
  </si>
  <si>
    <t>U074c</t>
  </si>
  <si>
    <t>no deposit</t>
  </si>
  <si>
    <t>U074d</t>
  </si>
  <si>
    <t>U074e</t>
  </si>
  <si>
    <t>U074f</t>
  </si>
  <si>
    <t>U074g</t>
  </si>
  <si>
    <t>Teznis</t>
  </si>
  <si>
    <t>U112A</t>
  </si>
  <si>
    <t>U119A</t>
  </si>
  <si>
    <t>Rituals sklad</t>
  </si>
  <si>
    <t>U120A</t>
  </si>
  <si>
    <t>U121A</t>
  </si>
  <si>
    <t>U122A</t>
  </si>
  <si>
    <t>U123A</t>
  </si>
  <si>
    <t>U124A</t>
  </si>
  <si>
    <t xml:space="preserve">Gyros &amp; Grill </t>
  </si>
  <si>
    <t>U151B</t>
  </si>
  <si>
    <t>U173</t>
  </si>
  <si>
    <t>U4.30C. T</t>
  </si>
  <si>
    <t>Antenna</t>
  </si>
  <si>
    <t>WIREWAY2</t>
  </si>
  <si>
    <t>Dopravní podnik města Ústí nad Labem a.s.</t>
  </si>
  <si>
    <t>CABLE CAR / WIREWAY</t>
  </si>
  <si>
    <t>OFFICE</t>
  </si>
  <si>
    <t>Nepi Czech Management s.r.o.</t>
  </si>
  <si>
    <t>Nepi kanceláře</t>
  </si>
  <si>
    <t>U0.032A</t>
  </si>
  <si>
    <t>NEPI sklad</t>
  </si>
  <si>
    <t>U021A</t>
  </si>
  <si>
    <t>U021B</t>
  </si>
  <si>
    <t>U160+U161</t>
  </si>
  <si>
    <t>Dráčik</t>
  </si>
  <si>
    <t>8% of turnover</t>
  </si>
  <si>
    <t>Bank guarantee</t>
  </si>
  <si>
    <t>Albert Česká republika s.r.o.</t>
  </si>
  <si>
    <t>Albert Supermarket</t>
  </si>
  <si>
    <t>Pipeline - Signed</t>
  </si>
  <si>
    <t>U067</t>
  </si>
  <si>
    <t>U102A</t>
  </si>
  <si>
    <t>Barber Shop</t>
  </si>
  <si>
    <t>U117</t>
  </si>
  <si>
    <t>Bubble Tea</t>
  </si>
  <si>
    <t>U057</t>
  </si>
  <si>
    <t>Smyk (All For Kids)</t>
  </si>
  <si>
    <t>U004</t>
  </si>
  <si>
    <t>CCC (Modivo)</t>
  </si>
  <si>
    <t>U300</t>
  </si>
  <si>
    <t>U02A</t>
  </si>
  <si>
    <t>U302</t>
  </si>
  <si>
    <t xml:space="preserve">GRAND TOTAL </t>
  </si>
  <si>
    <t>Step Rent Schedule</t>
  </si>
  <si>
    <t>Step 3 Date</t>
  </si>
  <si>
    <t>Kamalion (Carcamovil CZ)</t>
  </si>
  <si>
    <t>Ancillary Income Usti</t>
  </si>
  <si>
    <t>Rent from communication infrastructure</t>
  </si>
  <si>
    <t>Marketing income from cars display</t>
  </si>
  <si>
    <t>Marketing income from exhibitions</t>
  </si>
  <si>
    <t>U001A,U132</t>
  </si>
  <si>
    <t>Cropp</t>
  </si>
  <si>
    <t>TIGER STORES CZECH REPUBLIC s.r.o.</t>
  </si>
  <si>
    <t>Amerigo</t>
  </si>
  <si>
    <t>JD Sport</t>
  </si>
  <si>
    <t>OPEX Usti</t>
  </si>
  <si>
    <t>Tenants with fixed payments</t>
  </si>
  <si>
    <t>Income non-retail tenants (STL/non retail)</t>
  </si>
  <si>
    <t>Landlord´s leakage due to caps</t>
  </si>
  <si>
    <t>*) seating and festivals at plots between center and church</t>
  </si>
  <si>
    <t>MAREX Usti</t>
  </si>
  <si>
    <t>Marketing Media</t>
  </si>
  <si>
    <t xml:space="preserve">Production costs </t>
  </si>
  <si>
    <t>Season decorations</t>
  </si>
  <si>
    <t>Consumables - marketing</t>
  </si>
  <si>
    <t>Section</t>
  </si>
  <si>
    <t>Contents</t>
  </si>
  <si>
    <t>Statistics</t>
  </si>
  <si>
    <t>Turnover rent Income</t>
  </si>
  <si>
    <t>OPEX, nonrecs</t>
  </si>
  <si>
    <t>MAREX</t>
  </si>
  <si>
    <t>Footfall</t>
  </si>
  <si>
    <t>EPC</t>
  </si>
  <si>
    <t>Subject of Sale</t>
  </si>
  <si>
    <t>Contacts</t>
  </si>
  <si>
    <t>Disclaimer</t>
  </si>
  <si>
    <t>This Financial Pack and the proposed transaction are confidential. By accepting it the recipient agrees to keep permanently confidential information contained herein and any further information provided by CBRE in relation to the proposed transaction. This Financial Pack and any further information provided are not to be copied, reproduced or distributed to any third parties without the prior written consent of CBRE. Furthermore, the information is being supplied to the recipient on the express understanding that it shall be used only to assess whether the recipient is interested in the contemplated transaction. This Financial Pack and any further information provided  remain at all times the property of CBRE. Upon request, the recipient is to return or irrevocably delete promptly all documents and data received in relation to the contemplated transaction without retaining any copies or derivative information.</t>
  </si>
  <si>
    <t xml:space="preserve">Director     </t>
  </si>
  <si>
    <t>Vitezslav.Dolezal@cbre.com</t>
  </si>
  <si>
    <t xml:space="preserve">M +420 606 213 220     </t>
  </si>
  <si>
    <t>Iulia Szabo</t>
  </si>
  <si>
    <t>Senior Consultant</t>
  </si>
  <si>
    <t>Iulia.Szabo@cbre.com</t>
  </si>
  <si>
    <t>M +420 777 478 687</t>
  </si>
  <si>
    <t>1.5%-2.5%</t>
  </si>
  <si>
    <t>Running Sushi</t>
  </si>
  <si>
    <t>Nonrecoverable Net Balance</t>
  </si>
  <si>
    <t>Photovoltaic Installation Details</t>
  </si>
  <si>
    <t>estimated energy generated MWh</t>
  </si>
  <si>
    <t>Estimated electricity price/ Mwh (excluding distribution fees)</t>
  </si>
  <si>
    <t>Market value of the energy produced p.a.</t>
  </si>
  <si>
    <t>Area Overview</t>
  </si>
  <si>
    <t>Leased GLA (sq m)</t>
  </si>
  <si>
    <t>Vacant GLA (sq m)</t>
  </si>
  <si>
    <t>Total GLA (sq m)</t>
  </si>
  <si>
    <t>Area share (%)</t>
  </si>
  <si>
    <t>Area Type</t>
  </si>
  <si>
    <t>Occupancy (%)</t>
  </si>
  <si>
    <t>Passing Income Breakdown by Area Type</t>
  </si>
  <si>
    <t>Fixed Rent p.a. (2026)</t>
  </si>
  <si>
    <t>Fixed Rent pm psqm (2026)</t>
  </si>
  <si>
    <t>Fixed Rent Share</t>
  </si>
  <si>
    <t>GLA (sq m)</t>
  </si>
  <si>
    <t>GLA Share</t>
  </si>
  <si>
    <t>% of Fixed Rent</t>
  </si>
  <si>
    <t>Expiry Profile</t>
  </si>
  <si>
    <t>Year</t>
  </si>
  <si>
    <t>2026</t>
  </si>
  <si>
    <t>2027</t>
  </si>
  <si>
    <t>2028</t>
  </si>
  <si>
    <t>2029</t>
  </si>
  <si>
    <t>2030</t>
  </si>
  <si>
    <t>2031</t>
  </si>
  <si>
    <t>2032</t>
  </si>
  <si>
    <t>2033</t>
  </si>
  <si>
    <t>2034</t>
  </si>
  <si>
    <t>2035</t>
  </si>
  <si>
    <t>2036</t>
  </si>
  <si>
    <t>2037</t>
  </si>
  <si>
    <t>2038</t>
  </si>
  <si>
    <t>2039</t>
  </si>
  <si>
    <t>indefinite</t>
  </si>
  <si>
    <t>Income Denomination</t>
  </si>
  <si>
    <t>Share of Income</t>
  </si>
  <si>
    <t>DELUXE KVĚTINY</t>
  </si>
  <si>
    <t>Lease Expiry Metrics</t>
  </si>
  <si>
    <t>Metric</t>
  </si>
  <si>
    <t>Years</t>
  </si>
  <si>
    <t>WAULT (to expiry)</t>
  </si>
  <si>
    <t>WAULB (to break)</t>
  </si>
  <si>
    <t>Top Ten Tenants by Income</t>
  </si>
  <si>
    <t>WAULT pro-forma</t>
  </si>
  <si>
    <t>WAULB pro-forma</t>
  </si>
  <si>
    <t>C&amp;A</t>
  </si>
  <si>
    <t>DM</t>
  </si>
  <si>
    <t>Dracik</t>
  </si>
  <si>
    <t>H&amp;M</t>
  </si>
  <si>
    <t>JD Sports</t>
  </si>
  <si>
    <t>Manufaktura Cosmetics</t>
  </si>
  <si>
    <t>New Yorker</t>
  </si>
  <si>
    <t>Pizza Hut express</t>
  </si>
  <si>
    <t>U MAMY</t>
  </si>
  <si>
    <t>Yves Rocher</t>
  </si>
  <si>
    <t>Sales FY 2025</t>
  </si>
  <si>
    <t>Rent / Sales</t>
  </si>
  <si>
    <t>Sales Q1 2026</t>
  </si>
  <si>
    <t>Dr.Max</t>
  </si>
  <si>
    <t>McDonald's</t>
  </si>
  <si>
    <t>NEOLUXOR</t>
  </si>
  <si>
    <t>Nanu-Nana</t>
  </si>
  <si>
    <t>BOWLING</t>
  </si>
  <si>
    <t>Tatuum</t>
  </si>
  <si>
    <t>Office Shoes</t>
  </si>
  <si>
    <t>FLAMENGO</t>
  </si>
  <si>
    <t>QUEEN BEAUTY SALON</t>
  </si>
  <si>
    <t>HAVLIKOVA APOTEKA</t>
  </si>
  <si>
    <t>DOLCE VITA</t>
  </si>
  <si>
    <t>HEALHTYHAIR</t>
  </si>
  <si>
    <t>ARTTETA</t>
  </si>
  <si>
    <t>HOUSE</t>
  </si>
  <si>
    <t xml:space="preserve">TOTAL </t>
  </si>
  <si>
    <t>Active Tenants</t>
  </si>
  <si>
    <t>Levis</t>
  </si>
  <si>
    <t>MCPen</t>
  </si>
  <si>
    <t>Project Amber</t>
  </si>
  <si>
    <t>Barber Shop (pipeline)</t>
  </si>
  <si>
    <t>Bubble Tea (pipeline)</t>
  </si>
  <si>
    <t>CCC / Modivo (pipeline)</t>
  </si>
  <si>
    <t>Bubble Tea operator</t>
  </si>
  <si>
    <t>Barber Shop operator</t>
  </si>
  <si>
    <t>Step 5 Date</t>
  </si>
  <si>
    <t>Step 4 Date</t>
  </si>
  <si>
    <t>Annual Delta
@ Stabilisation
EUR/yr</t>
  </si>
  <si>
    <t>Rent To Sales</t>
  </si>
  <si>
    <t>Ústí nad Labem</t>
  </si>
  <si>
    <t>January</t>
  </si>
  <si>
    <t>February</t>
  </si>
  <si>
    <t>March</t>
  </si>
  <si>
    <t>April</t>
  </si>
  <si>
    <t>May</t>
  </si>
  <si>
    <t>June</t>
  </si>
  <si>
    <t>July</t>
  </si>
  <si>
    <t>August</t>
  </si>
  <si>
    <t>September</t>
  </si>
  <si>
    <t>October</t>
  </si>
  <si>
    <t>November</t>
  </si>
  <si>
    <t>December</t>
  </si>
  <si>
    <t>2026f</t>
  </si>
  <si>
    <t>The subject of sale is 100% ownership of the SPV: Liberec Property  s.r.o, the owner of Forum Liberec.</t>
  </si>
  <si>
    <t xml:space="preserve">The subject of sale is 100% ownership of the SPV: Forum Usti s.r.o, the owner of Forum Ústi nad Labem. </t>
  </si>
  <si>
    <t>2) Turnover rent above fixed (overage)</t>
  </si>
  <si>
    <t>1) Turnover only tenants (no prepayments)</t>
  </si>
  <si>
    <t>*Inflationary growth assumed, we ask investors to assume their independent underwriting assumptions</t>
  </si>
  <si>
    <t>2009, refurbishment in 2020</t>
  </si>
  <si>
    <t>Rent to Sales</t>
  </si>
  <si>
    <r>
      <rPr>
        <b/>
        <sz val="9"/>
        <color theme="1"/>
        <rFont val="Arial Narrow"/>
        <family val="2"/>
      </rPr>
      <t xml:space="preserve">Vítězslav Doležal                                          </t>
    </r>
    <r>
      <rPr>
        <sz val="9"/>
        <color theme="1"/>
        <rFont val="Arial Narrow"/>
        <family val="2"/>
      </rPr>
      <t xml:space="preserve">
                               </t>
    </r>
  </si>
  <si>
    <t>Land Split</t>
  </si>
  <si>
    <t>Land plot no.</t>
  </si>
  <si>
    <t>Cadastre area</t>
  </si>
  <si>
    <t>Size (sqm)</t>
  </si>
  <si>
    <t>1528/27</t>
  </si>
  <si>
    <t>4025/2</t>
  </si>
  <si>
    <t>4026/5</t>
  </si>
  <si>
    <t>4026/6</t>
  </si>
  <si>
    <t>1516/7</t>
  </si>
  <si>
    <t>1497/1</t>
  </si>
  <si>
    <t>Building plots total</t>
  </si>
  <si>
    <t>Surrounding plots total</t>
  </si>
  <si>
    <t>2610/7</t>
  </si>
  <si>
    <t>2610/8</t>
  </si>
  <si>
    <t>2610/9</t>
  </si>
  <si>
    <t>2610/30</t>
  </si>
  <si>
    <t>2610/32</t>
  </si>
  <si>
    <t>2610/33</t>
  </si>
  <si>
    <t>2648/3</t>
  </si>
  <si>
    <t>2648/5</t>
  </si>
  <si>
    <t>2648/7</t>
  </si>
  <si>
    <t>2648/12</t>
  </si>
  <si>
    <t>2648/18</t>
  </si>
  <si>
    <t>2648/19</t>
  </si>
  <si>
    <t>2648/24</t>
  </si>
  <si>
    <t>2648/25</t>
  </si>
  <si>
    <t>2650/6</t>
  </si>
  <si>
    <t>Apart</t>
  </si>
  <si>
    <t>BANQUET</t>
  </si>
  <si>
    <t>BATA</t>
  </si>
  <si>
    <t>CHATEAU LEDNICE</t>
  </si>
  <si>
    <t>CORIAL</t>
  </si>
  <si>
    <t>EIFFEL OPTIC</t>
  </si>
  <si>
    <t>FABOS - BIJOU</t>
  </si>
  <si>
    <t>FANN PARFUMERIE</t>
  </si>
  <si>
    <t>GrandOptical</t>
  </si>
  <si>
    <t>Humanic</t>
  </si>
  <si>
    <t>JRC GAMECENTRUM</t>
  </si>
  <si>
    <t>KODANO Optyk</t>
  </si>
  <si>
    <t>LINGERIE</t>
  </si>
  <si>
    <t>NANI NAILS</t>
  </si>
  <si>
    <t>POKE</t>
  </si>
  <si>
    <t>Profimed</t>
  </si>
  <si>
    <t>Sizeer</t>
  </si>
  <si>
    <t>SLADKE SLANE</t>
  </si>
  <si>
    <t>SUPER ZOO</t>
  </si>
  <si>
    <t>TABAK VALMONT</t>
  </si>
  <si>
    <t>TCHIBO</t>
  </si>
  <si>
    <t>TERRANOVA</t>
  </si>
  <si>
    <t>TOP TIME</t>
  </si>
  <si>
    <t>WAF-WAF</t>
  </si>
  <si>
    <t>Xiaomi</t>
  </si>
  <si>
    <t>Anticipated closing:</t>
  </si>
  <si>
    <t>Missing Top Up Rent</t>
  </si>
  <si>
    <t>Albert</t>
  </si>
  <si>
    <t>SCH + MKT p.a.</t>
  </si>
  <si>
    <t>Affordability Ratio</t>
  </si>
  <si>
    <t>2026 Rent p.a.</t>
  </si>
  <si>
    <t>Est. 2025 Rent p.a.</t>
  </si>
  <si>
    <t>blended 2025 indexation</t>
  </si>
  <si>
    <t>SCH area (sqm)</t>
  </si>
  <si>
    <t>Sales/ sqm</t>
  </si>
  <si>
    <t>S1.401</t>
  </si>
  <si>
    <t>S1.402</t>
  </si>
  <si>
    <t>Trend</t>
  </si>
  <si>
    <t>LPP Czech Republic, s.r.o./ House - only for limited period</t>
  </si>
  <si>
    <t>MyckaForum s.r.o.</t>
  </si>
  <si>
    <t>AUTOKOSMETICKÉ CENTRUM</t>
  </si>
  <si>
    <t>100%, HICP, 1.1.2023</t>
  </si>
  <si>
    <t>100%, HICP, 1.1.2025</t>
  </si>
  <si>
    <t>100%, HICP, 1.1.2026</t>
  </si>
  <si>
    <t>100%, HICP, MKT 1.1.25, Remt 1.1.2027</t>
  </si>
  <si>
    <t>100% HICP EU27 countries - annual index, 1.1.2024</t>
  </si>
  <si>
    <t>100% HICP, 1/1/2027</t>
  </si>
  <si>
    <t>100% HICP, 1/1/27</t>
  </si>
  <si>
    <t>100%, HICP, 1.1.2024</t>
  </si>
  <si>
    <t>100% HICP, 1/1/26</t>
  </si>
  <si>
    <t>100% HICP 27 countries avg</t>
  </si>
  <si>
    <t>100%, HICP, 1.1.2028 rent, 1/1/26 MKT</t>
  </si>
  <si>
    <t>MKT 100%, HICP, 1.1.2023           RENT 100%, HICP, 1.1.2023</t>
  </si>
  <si>
    <t>Rent - 100%, HICP, 1.1.2023 MKT - 100%, HICP, 1.1.2023</t>
  </si>
  <si>
    <t>100%, ČSÚ, 1.1.2023</t>
  </si>
  <si>
    <t>100% HICP, 1/1/2028</t>
  </si>
  <si>
    <t xml:space="preserve">Index Basis </t>
  </si>
  <si>
    <t>100%, HICP 1.1.2028</t>
  </si>
  <si>
    <t>Sales FY 2024</t>
  </si>
  <si>
    <t>Sales FY 2023</t>
  </si>
  <si>
    <t>Sales/ sqm 2025</t>
  </si>
  <si>
    <t>Rent / Sales 2025</t>
  </si>
  <si>
    <t>Est. Yield</t>
  </si>
  <si>
    <t>Contracts signed with EON for technical project development and permitting. EPC improvement to be confirmed.</t>
  </si>
  <si>
    <t xml:space="preserve">Expected completion: Q2 2027 </t>
  </si>
  <si>
    <t>Constuction costs (EON offer)*</t>
  </si>
  <si>
    <t>*) Once details of technical project is completed, new tender might be organized. An investor is asked to provide his review on planned business plan.</t>
  </si>
  <si>
    <t>Permitted power potential (kWp)</t>
  </si>
  <si>
    <t>Business Plan</t>
  </si>
  <si>
    <t>Turnover Rent/ Overage</t>
  </si>
  <si>
    <t>Fixed Rent p.a. (2026) %</t>
  </si>
  <si>
    <t>Term Expiry</t>
  </si>
  <si>
    <t>Total GLA</t>
  </si>
  <si>
    <t>Retail GLA</t>
  </si>
  <si>
    <t>Parking Spaces</t>
  </si>
  <si>
    <t xml:space="preserve">% of GLA </t>
  </si>
  <si>
    <t>% ofFixed Rent</t>
  </si>
  <si>
    <t>% of GLA</t>
  </si>
  <si>
    <t>Number of units</t>
  </si>
  <si>
    <t>Area
sqm</t>
  </si>
  <si>
    <t>% of retail area</t>
  </si>
  <si>
    <t>Base Rent p.a.</t>
  </si>
  <si>
    <t>Average  base rent/ sqm/ m</t>
  </si>
  <si>
    <t>% of retail income</t>
  </si>
  <si>
    <t>Grand Total</t>
  </si>
  <si>
    <t>2023</t>
  </si>
  <si>
    <t>2024</t>
  </si>
  <si>
    <t>2025</t>
  </si>
  <si>
    <t>APLICA</t>
  </si>
  <si>
    <t>BISTRO PAŽITKA</t>
  </si>
  <si>
    <t>Bubblify/Cinname</t>
  </si>
  <si>
    <t>CELIO</t>
  </si>
  <si>
    <t>DELUXE KVETINY</t>
  </si>
  <si>
    <t>DER TOURISTIK</t>
  </si>
  <si>
    <t>ELEGANCE</t>
  </si>
  <si>
    <t>ELIQUIDSHOP</t>
  </si>
  <si>
    <t>EXE JEANS</t>
  </si>
  <si>
    <t>FLYING TIGER COPENHAGEN</t>
  </si>
  <si>
    <t>GYROS &amp; GRILL</t>
  </si>
  <si>
    <t>INVIA</t>
  </si>
  <si>
    <t>ISTYLE</t>
  </si>
  <si>
    <t>KADEŘNICTVÍ KLIER</t>
  </si>
  <si>
    <t>KNIHY DOBROVSKÝ</t>
  </si>
  <si>
    <t>Levi's</t>
  </si>
  <si>
    <t>LEVI'S MUSTANG</t>
  </si>
  <si>
    <t>Marionnaud</t>
  </si>
  <si>
    <t>ORESI</t>
  </si>
  <si>
    <t>ORSAY</t>
  </si>
  <si>
    <t>PÁRTY SLUŽBY</t>
  </si>
  <si>
    <t>PLANEO QUICK TIME</t>
  </si>
  <si>
    <t>Regatta</t>
  </si>
  <si>
    <t>RIEKER</t>
  </si>
  <si>
    <t>Safir</t>
  </si>
  <si>
    <t>SPACE</t>
  </si>
  <si>
    <t>SPARKYS</t>
  </si>
  <si>
    <t>SPORT VISION</t>
  </si>
  <si>
    <t>TAKKO</t>
  </si>
  <si>
    <t>TEZENIS</t>
  </si>
  <si>
    <t>Tommy Hilfiger / Pepe Jeans</t>
  </si>
  <si>
    <t>TRAPPOLA</t>
  </si>
  <si>
    <t>TRUCINO</t>
  </si>
  <si>
    <t>2023 Total</t>
  </si>
  <si>
    <t>2024 Total</t>
  </si>
  <si>
    <t>2025 Total</t>
  </si>
  <si>
    <t>2026 Q1 Total</t>
  </si>
  <si>
    <t>Tenant Sales</t>
  </si>
  <si>
    <t>2026 Q1</t>
  </si>
  <si>
    <t xml:space="preserve">Forum Liberec &amp; Forum Ústí nad Labem </t>
  </si>
  <si>
    <t xml:space="preserve"> Forum Ústí nad Labem </t>
  </si>
  <si>
    <t>Forum Liberec</t>
  </si>
  <si>
    <t>Portfolio</t>
  </si>
  <si>
    <t>Forum Ústí nad Labem</t>
  </si>
  <si>
    <t>Subtotal (Office+Residential)</t>
  </si>
  <si>
    <t>Subtotal Retail</t>
  </si>
  <si>
    <t>GLA
(sqm)</t>
  </si>
  <si>
    <t>Sub-Sector</t>
  </si>
  <si>
    <t>Marketing fee (CZK/sqm)</t>
  </si>
  <si>
    <t>SCH (CZK/ p.m.)</t>
  </si>
  <si>
    <t>SCH (CZK/ sqm)</t>
  </si>
  <si>
    <t>Marketing Fee  (CZK/ p.m.)</t>
  </si>
  <si>
    <t>Next Index Date</t>
  </si>
  <si>
    <t>Security
Deposit (orig.curr/mo)</t>
  </si>
  <si>
    <t>ERV
(EUR/sqm)</t>
  </si>
  <si>
    <t>ERV
(EUR/mo)</t>
  </si>
  <si>
    <t>Final Rent
(orig.curr/p.m.)</t>
  </si>
  <si>
    <t>Final Rent (sqm/p.m)</t>
  </si>
  <si>
    <t>New Food Anchor</t>
  </si>
  <si>
    <t>Passing Rent
Reference Date
(EUR p.m. )</t>
  </si>
  <si>
    <t>Passing Rent
Referance Date
(EUR/sqm)</t>
  </si>
  <si>
    <t>Final Rent
(Tenancy)
(EUR p.m.)</t>
  </si>
  <si>
    <t>Step 1
(EUR/sqm)</t>
  </si>
  <si>
    <t>Step 2 
Date</t>
  </si>
  <si>
    <t>Step 2
(EUR/sqm)</t>
  </si>
  <si>
    <t>Step 3
(EUR/sqm)</t>
  </si>
  <si>
    <t>Step 2
(EUR p.m.)</t>
  </si>
  <si>
    <t>Step 1
(EUR p.m.)</t>
  </si>
  <si>
    <t>Step 3
(EUR p.m.)</t>
  </si>
  <si>
    <t>Step 4
(EUR/sqm)</t>
  </si>
  <si>
    <t>Step 4
(EUR p.m.)</t>
  </si>
  <si>
    <t>U051+U051A</t>
  </si>
  <si>
    <t>Photovoltaic</t>
  </si>
  <si>
    <t>Tenant Turnover (EUR)</t>
  </si>
  <si>
    <t xml:space="preserve">Statistics </t>
  </si>
  <si>
    <t>Turnover Rent</t>
  </si>
  <si>
    <t>UGO Fresh- Bar s.r.o.</t>
  </si>
  <si>
    <t xml:space="preserve">WAF WAF </t>
  </si>
  <si>
    <t xml:space="preserve">Landlord´s leakage due to caps </t>
  </si>
  <si>
    <t>WAULT (y) as of Jun 26</t>
  </si>
  <si>
    <t>automatically prolongation by 1 year, Landlord´s and tenant´s right to terminate LA by 60 days before the date of expiration</t>
  </si>
  <si>
    <t>Portfolio Overview</t>
  </si>
  <si>
    <t>NOI</t>
  </si>
  <si>
    <t>Rent Roll</t>
  </si>
  <si>
    <t>Step Rents</t>
  </si>
  <si>
    <t>Detailed breakdown of step rents.</t>
  </si>
  <si>
    <t>Rent to Sale development.</t>
  </si>
  <si>
    <t>Ancillary Income</t>
  </si>
  <si>
    <t>Detaliled breakdown of ancillary income.</t>
  </si>
  <si>
    <t>PV</t>
  </si>
  <si>
    <t>Income from Photovoltaics.</t>
  </si>
  <si>
    <t xml:space="preserve">Forum Liberec// Forum Ústí nad Labem  </t>
  </si>
  <si>
    <t>no indexation, rent is set upon turnover reached</t>
  </si>
  <si>
    <t>no indexation</t>
  </si>
  <si>
    <t>contract not signed yet, vacant</t>
  </si>
  <si>
    <t>contract terminated, vacant</t>
  </si>
  <si>
    <t>discount 11.739,13 Kč / q till 31.12.2028</t>
  </si>
  <si>
    <t>100%, HICP, 1.1.2026 mkt, rent 1.1.2028</t>
  </si>
  <si>
    <t>No. missing years step 1</t>
  </si>
  <si>
    <t>No. missing years step 2</t>
  </si>
  <si>
    <t>90%, HICP, min 5% cummulative</t>
  </si>
  <si>
    <t xml:space="preserve">100%, HICP, 1.1.2024 rent, mkt </t>
  </si>
  <si>
    <t>100%, HICP, indexation since 1/1/28</t>
  </si>
  <si>
    <t>100%, HICP, 1.1.2028 rent, MKT 1.1.2027</t>
  </si>
  <si>
    <t>Monthly Delta
EUR p.m.</t>
  </si>
  <si>
    <t>Final Rent
(Tenancy)
p.m.</t>
  </si>
  <si>
    <t xml:space="preserve">Passing Rent
Reference Date
p.m. </t>
  </si>
  <si>
    <t>Passing Rent
Referance Date
p.m. psqm</t>
  </si>
  <si>
    <t>Final Rent
(Tenancy)
p.m. psqm</t>
  </si>
  <si>
    <t>Monthly Delta
@ Stabilisation
p.a.</t>
  </si>
  <si>
    <t>Annual Delta
@ Stabilisation
p.a.</t>
  </si>
  <si>
    <t>Missing Top Up Rent Step 2</t>
  </si>
  <si>
    <t>Missing Top Up Rent Step 3</t>
  </si>
  <si>
    <t>Missing Top Up Rent Step 4</t>
  </si>
  <si>
    <t>Missing Top Up Rent Step 5</t>
  </si>
  <si>
    <t>Buildings</t>
  </si>
  <si>
    <t>Land</t>
  </si>
  <si>
    <t>Tax Book Value 31.12.2025</t>
  </si>
  <si>
    <t>Other (utility connection, capex, equipments)</t>
  </si>
  <si>
    <t>Other (utility connection, capex, equipments, IT)</t>
  </si>
  <si>
    <t>Ownership structure and Tax Book Value.</t>
  </si>
  <si>
    <t>Key figures of assets and portfolio.</t>
  </si>
  <si>
    <t>Net Operating Income calculation.</t>
  </si>
  <si>
    <t>Footfall development.</t>
  </si>
  <si>
    <t>Energy Performance Certificate.</t>
  </si>
  <si>
    <t>Full tenancy schedule.</t>
  </si>
  <si>
    <t>Income from turnover rent of individual tenants.</t>
  </si>
  <si>
    <t>Income and area charts and tables.</t>
  </si>
  <si>
    <t>Operating costs split and history.</t>
  </si>
  <si>
    <t>Marketing costs split and history.</t>
  </si>
  <si>
    <t>Turnovers historical development of mall.</t>
  </si>
  <si>
    <t>Photovoltaics</t>
  </si>
  <si>
    <t>tenant in discussion</t>
  </si>
  <si>
    <t>OPEX excl. PM growth:</t>
  </si>
  <si>
    <t>A3.51.2</t>
  </si>
  <si>
    <t>KIOSK5</t>
  </si>
  <si>
    <t>ArtTeta kids corner</t>
  </si>
  <si>
    <t>HealthyHair vlasová klinika</t>
  </si>
  <si>
    <t>Accrual</t>
  </si>
  <si>
    <t>Utilities Liberec</t>
  </si>
  <si>
    <t>Utilities Usti</t>
  </si>
  <si>
    <t>Utility Profit</t>
  </si>
  <si>
    <t>Total Profit</t>
  </si>
  <si>
    <t>Utility Net Balance</t>
  </si>
  <si>
    <t>CZ Staff Costs, other costs (advisory, office rent, IT)</t>
  </si>
  <si>
    <t>Profit/ overhead costs</t>
  </si>
  <si>
    <t>PM fee split</t>
  </si>
  <si>
    <t>i.e. the PM fee charged is above the market level, thus</t>
  </si>
  <si>
    <t>there is a significant potential to optimize SCH leakage or</t>
  </si>
  <si>
    <t xml:space="preserve">alternatively to keep charging such profit and </t>
  </si>
  <si>
    <r>
      <rPr>
        <b/>
        <i/>
        <u/>
        <sz val="9"/>
        <color rgb="FF555555"/>
        <rFont val="Aptos Narrow"/>
        <family val="2"/>
      </rPr>
      <t>Important note:</t>
    </r>
    <r>
      <rPr>
        <i/>
        <sz val="9"/>
        <color rgb="FF555555"/>
        <rFont val="Aptos Narrow"/>
        <family val="2"/>
      </rPr>
      <t xml:space="preserve"> There is an significant profit on PM services, </t>
    </r>
  </si>
  <si>
    <t>Total PM fee charged in 2025</t>
  </si>
  <si>
    <t>benefit from additional income of CZK 6mil p.a.</t>
  </si>
  <si>
    <t>benefit from additional income of CZK 5.4mil p.a.</t>
  </si>
  <si>
    <t>Final Base Rent p.m.</t>
  </si>
  <si>
    <t>Mark up Net Income (up to 15% of opex), i.e. extra charges above Opex</t>
  </si>
  <si>
    <t>Adapto, spol. s r.o.</t>
  </si>
  <si>
    <t>Adapto</t>
  </si>
  <si>
    <t>Expected indexation in Jan 27:</t>
  </si>
  <si>
    <t>Extra rent due to indexation as of Jan 27</t>
  </si>
  <si>
    <t>NOI 2027F</t>
  </si>
  <si>
    <t>Income In Place</t>
  </si>
  <si>
    <t>Future PV Income</t>
  </si>
  <si>
    <t>Total Transaction Income</t>
  </si>
  <si>
    <t xml:space="preserve">Ústí </t>
  </si>
  <si>
    <t>Turnover Only Rent</t>
  </si>
  <si>
    <t>Profit on PM services</t>
  </si>
  <si>
    <t>Marketing fee/ sqm/ m</t>
  </si>
  <si>
    <t>Marketing Fee p.m.</t>
  </si>
  <si>
    <t>SCH/ sqm p.m.</t>
  </si>
  <si>
    <t>Final Rent sqm/m</t>
  </si>
  <si>
    <t>Utilities</t>
  </si>
  <si>
    <t>Split of Income and Expenditures</t>
  </si>
  <si>
    <t>Subject of Sale and TBV</t>
  </si>
  <si>
    <t>Blended Base Rent 2026 (/sqm/ m)</t>
  </si>
  <si>
    <t>Portfolio NOI</t>
  </si>
  <si>
    <t>Tenant Sales (EUR)</t>
  </si>
  <si>
    <t>Ancillary Income Inflation 2026</t>
  </si>
  <si>
    <t>with the market standard. The LDN is managed by the external company Aleria.</t>
  </si>
  <si>
    <t>Admin costs of LDN (Aleria)</t>
  </si>
  <si>
    <r>
      <rPr>
        <b/>
        <i/>
        <u/>
        <sz val="9"/>
        <color rgb="FF555555"/>
        <rFont val="Aptos Narrow"/>
        <family val="2"/>
      </rPr>
      <t>Note:</t>
    </r>
    <r>
      <rPr>
        <i/>
        <sz val="9"/>
        <color rgb="FF555555"/>
        <rFont val="Aptos Narrow"/>
        <family val="2"/>
      </rPr>
      <t xml:space="preserve"> A local distribution network (LDN) generates a electricity profit in line</t>
    </r>
  </si>
  <si>
    <t xml:space="preserve">However, the overall net position of utilities is almost zero, because </t>
  </si>
  <si>
    <t>several tenants do not pay full utility charges.</t>
  </si>
  <si>
    <t>Overage Rent (above fixed rent)</t>
  </si>
  <si>
    <t>Indexation Jan 2027, i.e. inflation 2026, Eurostat</t>
  </si>
  <si>
    <t>Opex Net Result (2025 Actuals)</t>
  </si>
  <si>
    <t>Marketing Net Result (2025 Actuals)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</si>
</sst>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_(* #,##0.00_);_(* \(#,##0.00\);_(* &quot;-&quot;??_);_(@_)"/>
    <numFmt numFmtId="165" formatCode="dd/mm/yy"/>
    <numFmt numFmtId="166" formatCode="#,##0.00\ [$€-1];[Red]#,##0.00\ [$€-1]"/>
    <numFmt numFmtId="167" formatCode="_-* #,##0\ [$€-1]_-;\-* #,##0\ [$€-1]_-;_-* &quot;-&quot;??\ [$€-1]_-;_-@_-"/>
    <numFmt numFmtId="168" formatCode="0.0%"/>
    <numFmt numFmtId="169" formatCode="_-* #,##0\ [$Kč-405]_-;\-* #,##0\ [$Kč-405]_-;_-* &quot;-&quot;??\ [$Kč-405]_-;_-@_-"/>
    <numFmt numFmtId="170" formatCode="_-* #,##0.00\ [$€-1]_-;\-* #,##0.00\ [$€-1]_-;_-* &quot;-&quot;??\ [$€-1]_-;_-@_-"/>
    <numFmt numFmtId="171" formatCode="_-* #,##0.00\ _K_č_-;\-* #,##0.00\ _K_č_-;_-* &quot;-&quot;??\ _K_č_-;_-@_-"/>
    <numFmt numFmtId="172" formatCode="_-* #,##0.0\ [$€-1]_-;\-* #,##0.0\ [$€-1]_-;_-* &quot;-&quot;??\ [$€-1]_-;_-@_-"/>
    <numFmt numFmtId="173" formatCode="0.0"/>
    <numFmt numFmtId="174" formatCode="#,##0;\(#,##0\);\-"/>
    <numFmt numFmtId="175" formatCode="0.0%;\(0.0%\);\-"/>
    <numFmt numFmtId="176" formatCode="#,##0.0;\(#,##0.0\);\-"/>
    <numFmt numFmtId="177" formatCode="#,##0&quot; €&quot;;\(#,##0&quot; €)&quot;;\-"/>
    <numFmt numFmtId="178" formatCode="#,##0.0&quot; €&quot;;\(#,##0.0&quot; €)&quot;;\-"/>
    <numFmt numFmtId="179" formatCode="0%;\(0%\);\-"/>
    <numFmt numFmtId="180" formatCode="_(* #,##0.00_);_(* \(#,##0.00\);_(* \-??_);_(@_)"/>
    <numFmt numFmtId="181" formatCode="_-* #,##0.00\ _K_č_-;\-* #,##0.00\ _K_č_-;_-* \-??\ _K_č_-;_-@_-"/>
    <numFmt numFmtId="182" formatCode="_-* #,##0_-;\-* #,##0_-;_-* &quot;-&quot;??_-;_-@_-"/>
    <numFmt numFmtId="183" formatCode="0.00&quot; yrs&quot;"/>
    <numFmt numFmtId="184" formatCode="_-[$€-2]\ * #,##0_-;\-[$€-2]\ * #,##0_-;_-[$€-2]\ * &quot;-&quot;??_-;_-@_-"/>
    <numFmt numFmtId="185" formatCode="_-[$CZK]\ * #,##0.00_-;\-[$CZK]\ * #,##0.00_-;_-[$CZK]\ * &quot;-&quot;??_-;_-@_-"/>
    <numFmt numFmtId="186" formatCode="_(* #,##0_);_(* \(#,##0\);_(* &quot;-&quot;??_);_(@_)"/>
    <numFmt numFmtId="187" formatCode="_-[$CZK]\ * #,##0_-;\-[$CZK]\ * #,##0_-;_-[$CZK]\ * &quot;-&quot;??_-;_-@_-"/>
    <numFmt numFmtId="188" formatCode="_-* #,##0\ [$€-41B]_-;\-* #,##0\ [$€-41B]_-;_-* &quot;-&quot;??\ [$€-41B]_-;_-@_-"/>
    <numFmt numFmtId="189" formatCode="_-[$€-2]\ * #,##0.00_-;\-[$€-2]\ * #,##0.00_-;_-[$€-2]\ * &quot;-&quot;??_-;_-@_-"/>
    <numFmt numFmtId="190" formatCode="#,##0\ [$€-1];[Red]#,##0\ [$€-1]"/>
    <numFmt numFmtId="191" formatCode="_-[$€-2]\ * #,##0.0_-;\-[$€-2]\ * #,##0.0_-;_-[$€-2]\ * &quot;-&quot;??_-;_-@_-"/>
  </numFmts>
  <fonts count="103">
    <font>
      <sz val="11"/>
      <color theme="1"/>
      <name val="Calibri"/>
      <family val="2"/>
      <charset val="1"/>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charset val="238"/>
    </font>
    <font>
      <sz val="8"/>
      <color rgb="FF555555"/>
      <name val="Arial"/>
      <family val="2"/>
      <charset val="238"/>
    </font>
    <font>
      <sz val="11"/>
      <name val="Calibri"/>
      <family val="2"/>
      <charset val="1"/>
    </font>
    <font>
      <sz val="11"/>
      <color indexed="8"/>
      <name val="Calibri"/>
      <family val="2"/>
    </font>
    <font>
      <sz val="11"/>
      <color indexed="8"/>
      <name val="Calibri"/>
      <family val="2"/>
      <charset val="238"/>
    </font>
    <font>
      <sz val="10"/>
      <name val="Times New Roman"/>
      <family val="1"/>
    </font>
    <font>
      <sz val="9"/>
      <color indexed="8"/>
      <name val="Arial Narrow"/>
      <family val="2"/>
      <charset val="238"/>
    </font>
    <font>
      <b/>
      <sz val="9"/>
      <name val="Arial Narrow"/>
      <family val="2"/>
      <charset val="238"/>
    </font>
    <font>
      <sz val="11"/>
      <color theme="1"/>
      <name val="Czcionka tekstu podstawowego"/>
      <family val="2"/>
      <charset val="238"/>
    </font>
    <font>
      <sz val="8"/>
      <color indexed="8"/>
      <name val="Arial Narrow"/>
      <family val="2"/>
      <charset val="238"/>
    </font>
    <font>
      <b/>
      <sz val="10"/>
      <color theme="1"/>
      <name val="Arial Narrow"/>
      <family val="2"/>
      <charset val="238"/>
    </font>
    <font>
      <b/>
      <sz val="10"/>
      <color theme="5"/>
      <name val="Arial Narrow"/>
      <family val="2"/>
      <charset val="238"/>
    </font>
    <font>
      <sz val="12"/>
      <name val="Times New Roman CE"/>
      <family val="2"/>
      <charset val="238"/>
    </font>
    <font>
      <b/>
      <sz val="9"/>
      <color theme="0"/>
      <name val="Arial Narrow"/>
      <family val="2"/>
      <charset val="238"/>
    </font>
    <font>
      <sz val="9"/>
      <color theme="1"/>
      <name val="Arial Narrow"/>
      <family val="2"/>
      <charset val="238"/>
    </font>
    <font>
      <b/>
      <sz val="9"/>
      <color theme="1"/>
      <name val="Arial Narrow"/>
      <family val="2"/>
    </font>
    <font>
      <b/>
      <sz val="20"/>
      <color theme="1"/>
      <name val="Calibri"/>
      <family val="2"/>
      <scheme val="minor"/>
    </font>
    <font>
      <i/>
      <sz val="10"/>
      <color theme="1" tint="0.499984740745262"/>
      <name val="Arial"/>
      <family val="2"/>
    </font>
    <font>
      <sz val="9"/>
      <name val="Arial Narrow"/>
      <family val="2"/>
      <charset val="238"/>
    </font>
    <font>
      <sz val="11"/>
      <name val="Calibri"/>
      <family val="2"/>
    </font>
    <font>
      <sz val="11"/>
      <name val="Calibri"/>
      <family val="2"/>
      <charset val="238"/>
    </font>
    <font>
      <b/>
      <sz val="9"/>
      <color indexed="81"/>
      <name val="Tahoma"/>
      <family val="2"/>
      <charset val="238"/>
    </font>
    <font>
      <sz val="9"/>
      <color indexed="81"/>
      <name val="Tahoma"/>
      <family val="2"/>
      <charset val="238"/>
    </font>
    <font>
      <u/>
      <sz val="11"/>
      <color theme="10"/>
      <name val="Calibri"/>
      <family val="2"/>
      <charset val="1"/>
    </font>
    <font>
      <sz val="9"/>
      <color theme="1"/>
      <name val="Arial Narrow"/>
      <family val="2"/>
    </font>
    <font>
      <sz val="11"/>
      <color theme="1"/>
      <name val="Calibri"/>
      <family val="2"/>
      <charset val="1"/>
    </font>
    <font>
      <b/>
      <sz val="11"/>
      <color theme="1"/>
      <name val="Calibri"/>
      <family val="2"/>
      <charset val="1"/>
    </font>
    <font>
      <b/>
      <sz val="10"/>
      <color rgb="FF000000"/>
      <name val="Arial"/>
      <family val="2"/>
      <charset val="238"/>
    </font>
    <font>
      <sz val="10"/>
      <name val="Times New Roman"/>
      <family val="1"/>
      <charset val="1"/>
    </font>
    <font>
      <sz val="11"/>
      <color theme="1"/>
      <name val="Calibri"/>
      <family val="2"/>
      <charset val="238"/>
    </font>
    <font>
      <sz val="11"/>
      <color indexed="8"/>
      <name val="Calibri"/>
      <family val="2"/>
      <charset val="1"/>
    </font>
    <font>
      <sz val="9"/>
      <color rgb="FF1A1A1A"/>
      <name val="Aptos Narrow"/>
      <family val="2"/>
    </font>
    <font>
      <b/>
      <sz val="13"/>
      <color rgb="FF003F2D"/>
      <name val="Aptos Narrow"/>
      <family val="2"/>
    </font>
    <font>
      <b/>
      <sz val="9"/>
      <color rgb="FFFFFFFF"/>
      <name val="Aptos Narrow"/>
      <family val="2"/>
    </font>
    <font>
      <b/>
      <sz val="9"/>
      <color rgb="FF1A1A1A"/>
      <name val="Aptos Narrow"/>
      <family val="2"/>
    </font>
    <font>
      <i/>
      <sz val="9"/>
      <color rgb="FF555555"/>
      <name val="Aptos Narrow"/>
      <family val="2"/>
    </font>
    <font>
      <sz val="9"/>
      <color theme="1"/>
      <name val="Aptos Narrow"/>
      <family val="2"/>
    </font>
    <font>
      <sz val="8"/>
      <color rgb="FFFF0000"/>
      <name val="Arial"/>
      <family val="2"/>
      <charset val="238"/>
    </font>
    <font>
      <i/>
      <sz val="9"/>
      <color rgb="FF1A1A1A"/>
      <name val="Aptos Narrow"/>
      <family val="2"/>
    </font>
    <font>
      <b/>
      <sz val="12"/>
      <color rgb="FF003F2D"/>
      <name val="Aptos Narrow"/>
      <family val="2"/>
    </font>
    <font>
      <i/>
      <sz val="9"/>
      <color indexed="8"/>
      <name val="Calibri"/>
      <family val="2"/>
    </font>
    <font>
      <sz val="9"/>
      <color rgb="FF1A1A1A"/>
      <name val="Aptos Narrow"/>
      <family val="2"/>
    </font>
    <font>
      <b/>
      <sz val="11"/>
      <color theme="1"/>
      <name val="Aptos Narrow"/>
      <family val="2"/>
    </font>
    <font>
      <sz val="11"/>
      <color theme="1"/>
      <name val="Aptos Narrow"/>
      <family val="2"/>
    </font>
    <font>
      <sz val="11"/>
      <color theme="1"/>
      <name val="Aptos Narrow"/>
      <family val="2"/>
    </font>
    <font>
      <sz val="11"/>
      <name val="Aptos Narrow"/>
      <family val="2"/>
    </font>
    <font>
      <sz val="9"/>
      <name val="Helv"/>
    </font>
    <font>
      <b/>
      <sz val="20"/>
      <color rgb="FF003F2D"/>
      <name val="Aptos Narrow"/>
      <family val="2"/>
    </font>
    <font>
      <b/>
      <sz val="11"/>
      <name val="Aptos Narrow"/>
      <family val="2"/>
    </font>
    <font>
      <sz val="10"/>
      <color theme="1"/>
      <name val="Aptos Narrow"/>
      <family val="2"/>
    </font>
    <font>
      <b/>
      <sz val="20"/>
      <color rgb="FF003F2D"/>
      <name val="Aptos Narrow"/>
      <family val="2"/>
    </font>
    <font>
      <b/>
      <sz val="16"/>
      <color rgb="FF003F2D"/>
      <name val="Aptos Narrow"/>
      <family val="2"/>
    </font>
    <font>
      <sz val="9"/>
      <color rgb="FFFF0000"/>
      <name val="Aptos Narrow"/>
      <family val="2"/>
    </font>
    <font>
      <b/>
      <sz val="9"/>
      <color rgb="FF1A1A1A"/>
      <name val="Aptos Narrow"/>
      <family val="2"/>
    </font>
    <font>
      <b/>
      <sz val="9"/>
      <color rgb="FFFFFFFF"/>
      <name val="Aptos Narrow"/>
      <family val="2"/>
    </font>
    <font>
      <sz val="11"/>
      <color theme="1"/>
      <name val="Calibri"/>
      <family val="2"/>
      <charset val="238"/>
      <scheme val="minor"/>
    </font>
    <font>
      <b/>
      <sz val="10"/>
      <color theme="5"/>
      <name val="Arial Narrow"/>
      <family val="2"/>
      <charset val="238"/>
    </font>
    <font>
      <sz val="9"/>
      <color indexed="8"/>
      <name val="Arial Narrow"/>
      <family val="2"/>
      <charset val="238"/>
    </font>
    <font>
      <sz val="10"/>
      <name val="Arial"/>
      <family val="2"/>
    </font>
    <font>
      <b/>
      <sz val="18"/>
      <color rgb="FF003F2D"/>
      <name val="Aptos Narrow"/>
      <family val="2"/>
    </font>
    <font>
      <sz val="9"/>
      <name val="Aptos Narrow"/>
      <family val="2"/>
    </font>
    <font>
      <b/>
      <sz val="9"/>
      <color theme="1"/>
      <name val="Aptos Narrow"/>
      <family val="2"/>
    </font>
    <font>
      <i/>
      <sz val="9"/>
      <name val="Aptos Narrow"/>
      <family val="2"/>
    </font>
    <font>
      <sz val="9"/>
      <name val="Arial"/>
      <family val="2"/>
      <charset val="238"/>
    </font>
    <font>
      <sz val="9"/>
      <color indexed="8"/>
      <name val="Aptos Narrow"/>
      <family val="2"/>
    </font>
    <font>
      <b/>
      <sz val="9"/>
      <color rgb="FF003F2D"/>
      <name val="Aptos Narrow"/>
      <family val="2"/>
    </font>
    <font>
      <b/>
      <u/>
      <sz val="9"/>
      <color theme="1"/>
      <name val="Aptos Narrow"/>
      <family val="2"/>
    </font>
    <font>
      <sz val="9"/>
      <color theme="1"/>
      <name val="Calibri"/>
      <family val="2"/>
      <charset val="1"/>
    </font>
    <font>
      <sz val="8"/>
      <name val="Calibri"/>
      <family val="2"/>
      <charset val="1"/>
    </font>
    <font>
      <b/>
      <sz val="20"/>
      <color rgb="FF003F2D"/>
      <name val="Calibri"/>
      <family val="2"/>
      <scheme val="minor"/>
    </font>
    <font>
      <sz val="9"/>
      <color rgb="FF555555"/>
      <name val="Aptos Narrow"/>
      <family val="2"/>
    </font>
    <font>
      <b/>
      <sz val="9"/>
      <color rgb="FF000000"/>
      <name val="Aptos Narrow"/>
      <family val="2"/>
    </font>
    <font>
      <i/>
      <sz val="9"/>
      <name val="Arial Narrow"/>
      <family val="2"/>
      <charset val="238"/>
    </font>
    <font>
      <i/>
      <sz val="9"/>
      <color theme="1"/>
      <name val="Aptos Narrow"/>
      <family val="2"/>
    </font>
    <font>
      <i/>
      <sz val="11"/>
      <color theme="1"/>
      <name val="Calibri"/>
      <family val="2"/>
      <charset val="1"/>
    </font>
    <font>
      <i/>
      <sz val="10"/>
      <name val="Arial Narrow"/>
      <family val="2"/>
      <charset val="238"/>
    </font>
    <font>
      <sz val="9"/>
      <name val="Aptos Narrow"/>
      <family val="2"/>
    </font>
    <font>
      <sz val="10"/>
      <name val="Helv"/>
    </font>
    <font>
      <sz val="12"/>
      <color theme="1"/>
      <name val="Calibri"/>
      <family val="2"/>
      <charset val="238"/>
    </font>
    <font>
      <b/>
      <sz val="9"/>
      <color rgb="FFFFFFFF"/>
      <name val="Aptos Narrow"/>
      <family val="2"/>
    </font>
    <font>
      <sz val="9"/>
      <color rgb="FF1A1A1A"/>
      <name val="Aptos Narrow"/>
      <family val="2"/>
    </font>
    <font>
      <i/>
      <sz val="9"/>
      <color rgb="FF1A1A1A"/>
      <name val="Aptos Narrow"/>
      <family val="2"/>
    </font>
    <font>
      <b/>
      <sz val="9"/>
      <color theme="1"/>
      <name val="Aptos Narrow"/>
      <family val="2"/>
      <charset val="238"/>
    </font>
    <font>
      <b/>
      <sz val="20"/>
      <color rgb="FF003F2D"/>
      <name val="Aptos Narrow"/>
      <family val="2"/>
    </font>
    <font>
      <b/>
      <sz val="11"/>
      <color theme="1"/>
      <name val="Calibri"/>
      <family val="2"/>
      <charset val="238"/>
      <scheme val="minor"/>
    </font>
    <font>
      <b/>
      <sz val="11"/>
      <color theme="1"/>
      <name val="Calibri"/>
      <family val="2"/>
      <charset val="238"/>
      <scheme val="minor"/>
    </font>
    <font>
      <b/>
      <sz val="16"/>
      <color rgb="FF003F2D"/>
      <name val="Aptos Narrow"/>
      <family val="2"/>
    </font>
    <font>
      <sz val="9"/>
      <color rgb="FF006100"/>
      <name val="Calibri"/>
      <family val="2"/>
      <charset val="238"/>
      <scheme val="minor"/>
    </font>
    <font>
      <sz val="10"/>
      <color indexed="8"/>
      <name val="Arial"/>
      <family val="2"/>
      <charset val="238"/>
    </font>
    <font>
      <sz val="10"/>
      <color theme="1"/>
      <name val="Gill Sans"/>
      <family val="2"/>
    </font>
    <font>
      <b/>
      <sz val="11"/>
      <color rgb="FF006100"/>
      <name val="Calibri"/>
      <family val="2"/>
      <charset val="238"/>
      <scheme val="minor"/>
    </font>
    <font>
      <b/>
      <i/>
      <u/>
      <sz val="9"/>
      <color rgb="FF555555"/>
      <name val="Aptos Narrow"/>
      <family val="2"/>
    </font>
    <font>
      <b/>
      <sz val="9"/>
      <name val="Arial"/>
      <family val="2"/>
      <charset val="238"/>
    </font>
    <font>
      <b/>
      <sz val="9"/>
      <color theme="0"/>
      <name val="Aptos Narrow"/>
      <family val="2"/>
    </font>
    <font>
      <b/>
      <sz val="9"/>
      <name val="Aptos Narrow"/>
      <family val="2"/>
    </font>
    <font>
      <sz val="9"/>
      <name val="Aptos Narrow"/>
      <family val="2"/>
    </font>
    <font>
      <i/>
      <sz val="8"/>
      <name val="Aptos Narrow"/>
      <family val="2"/>
    </font>
    <font>
      <sz val="9"/>
      <color theme="1"/>
      <name val="Aptos Narrow"/>
      <family val="2"/>
      <charset val="238"/>
    </font>
    <font>
      <sz val="9"/>
      <color indexed="8"/>
      <name val="Arial Narrow"/>
      <family val="2"/>
    </font>
  </fonts>
  <fills count="16">
    <fill>
      <patternFill patternType="none"/>
    </fill>
    <fill>
      <patternFill patternType="gray125"/>
    </fill>
    <fill>
      <patternFill patternType="solid">
        <fgColor theme="0"/>
        <bgColor indexed="64"/>
      </patternFill>
    </fill>
    <fill>
      <patternFill patternType="solid">
        <fgColor theme="0"/>
        <bgColor rgb="FF003366"/>
      </patternFill>
    </fill>
    <fill>
      <patternFill patternType="solid">
        <fgColor theme="0" tint="-4.9989318521683403E-2"/>
        <bgColor indexed="64"/>
      </patternFill>
    </fill>
    <fill>
      <patternFill patternType="solid">
        <fgColor theme="0"/>
        <bgColor rgb="FFF2F2F2"/>
      </patternFill>
    </fill>
    <fill>
      <patternFill patternType="solid">
        <fgColor rgb="FFFFFFFF"/>
      </patternFill>
    </fill>
    <fill>
      <patternFill patternType="solid">
        <fgColor rgb="FF003F2D"/>
      </patternFill>
    </fill>
    <fill>
      <patternFill patternType="solid">
        <fgColor rgb="FFF5F5F5"/>
      </patternFill>
    </fill>
    <fill>
      <patternFill patternType="solid">
        <fgColor rgb="FF003F2D"/>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patternFill>
    </fill>
    <fill>
      <patternFill patternType="solid">
        <fgColor rgb="FFC6EFCE"/>
      </patternFill>
    </fill>
    <fill>
      <patternFill patternType="solid">
        <fgColor theme="7" tint="0.79998168889431442"/>
        <bgColor indexed="64"/>
      </patternFill>
    </fill>
    <fill>
      <patternFill patternType="solid">
        <fgColor theme="0" tint="-0.34998626667073579"/>
        <bgColor indexed="64"/>
      </patternFill>
    </fill>
  </fills>
  <borders count="32">
    <border>
      <left/>
      <right/>
      <top/>
      <bottom/>
      <diagonal/>
    </border>
    <border>
      <left style="thin">
        <color rgb="FFCCCCCC"/>
      </left>
      <right style="thin">
        <color rgb="FFCCCCCC"/>
      </right>
      <top style="thin">
        <color rgb="FFCCCCCC"/>
      </top>
      <bottom style="thin">
        <color rgb="FFCCCCCC"/>
      </bottom>
      <diagonal/>
    </border>
    <border>
      <left/>
      <right/>
      <top style="hair">
        <color indexed="64"/>
      </top>
      <bottom style="hair">
        <color indexed="64"/>
      </bottom>
      <diagonal/>
    </border>
    <border>
      <left/>
      <right/>
      <top style="thin">
        <color indexed="64"/>
      </top>
      <bottom style="medium">
        <color indexed="64"/>
      </bottom>
      <diagonal/>
    </border>
    <border>
      <left style="hair">
        <color auto="1"/>
      </left>
      <right style="hair">
        <color auto="1"/>
      </right>
      <top style="hair">
        <color auto="1"/>
      </top>
      <bottom style="hair">
        <color auto="1"/>
      </bottom>
      <diagonal/>
    </border>
    <border>
      <left/>
      <right/>
      <top/>
      <bottom style="hair">
        <color indexed="64"/>
      </bottom>
      <diagonal/>
    </border>
    <border>
      <left/>
      <right/>
      <top/>
      <bottom style="double">
        <color indexed="64"/>
      </bottom>
      <diagonal/>
    </border>
    <border>
      <left/>
      <right/>
      <top style="double">
        <color indexed="64"/>
      </top>
      <bottom style="thin">
        <color indexed="64"/>
      </bottom>
      <diagonal/>
    </border>
    <border>
      <left style="hair">
        <color auto="1"/>
      </left>
      <right style="hair">
        <color auto="1"/>
      </right>
      <top style="hair">
        <color auto="1"/>
      </top>
      <bottom/>
      <diagonal/>
    </border>
    <border>
      <left style="hair">
        <color auto="1"/>
      </left>
      <right style="hair">
        <color auto="1"/>
      </right>
      <top style="thin">
        <color indexed="64"/>
      </top>
      <bottom style="double">
        <color indexed="64"/>
      </bottom>
      <diagonal/>
    </border>
    <border>
      <left/>
      <right/>
      <top style="thin">
        <color auto="1"/>
      </top>
      <bottom style="double">
        <color indexed="64"/>
      </bottom>
      <diagonal/>
    </border>
    <border>
      <left/>
      <right/>
      <top style="hair">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hair">
        <color auto="1"/>
      </right>
      <top style="hair">
        <color auto="1"/>
      </top>
      <bottom style="thin">
        <color indexed="64"/>
      </bottom>
      <diagonal/>
    </border>
    <border>
      <left/>
      <right/>
      <top style="hair">
        <color auto="1"/>
      </top>
      <bottom style="thin">
        <color indexed="64"/>
      </bottom>
      <diagonal/>
    </border>
    <border>
      <left style="thin">
        <color auto="1"/>
      </left>
      <right style="thin">
        <color auto="1"/>
      </right>
      <top style="thin">
        <color auto="1"/>
      </top>
      <bottom style="thin">
        <color auto="1"/>
      </bottom>
      <diagonal/>
    </border>
    <border>
      <left style="thin">
        <color rgb="FFCCCCCC"/>
      </left>
      <right style="thin">
        <color rgb="FFCCCCCC"/>
      </right>
      <top/>
      <bottom style="thin">
        <color rgb="FFCCCCCC"/>
      </bottom>
      <diagonal/>
    </border>
    <border>
      <left/>
      <right/>
      <top/>
      <bottom style="thin">
        <color indexed="64"/>
      </bottom>
      <diagonal/>
    </border>
    <border>
      <left style="thin">
        <color rgb="FFCCCCCC"/>
      </left>
      <right/>
      <top/>
      <bottom style="thin">
        <color rgb="FFCCCCCC"/>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right/>
      <top/>
      <bottom style="thin">
        <color rgb="FFCCCCCC"/>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thin">
        <color auto="1"/>
      </right>
      <top style="thin">
        <color indexed="64"/>
      </top>
      <bottom style="double">
        <color indexed="64"/>
      </bottom>
      <diagonal/>
    </border>
    <border>
      <left style="hair">
        <color auto="1"/>
      </left>
      <right style="hair">
        <color auto="1"/>
      </right>
      <top/>
      <bottom style="hair">
        <color auto="1"/>
      </bottom>
      <diagonal/>
    </border>
    <border>
      <left style="hair">
        <color auto="1"/>
      </left>
      <right style="hair">
        <color auto="1"/>
      </right>
      <top style="thin">
        <color indexed="64"/>
      </top>
      <bottom style="medium">
        <color indexed="64"/>
      </bottom>
      <diagonal/>
    </border>
    <border>
      <left style="thin">
        <color auto="1"/>
      </left>
      <right style="thin">
        <color auto="1"/>
      </right>
      <top style="thin">
        <color auto="1"/>
      </top>
      <bottom/>
      <diagonal/>
    </border>
  </borders>
  <cellStyleXfs count="62">
    <xf numFmtId="0" fontId="0" fillId="0" borderId="0"/>
    <xf numFmtId="43" fontId="4" fillId="0" borderId="0" applyBorder="0" applyAlignment="0" applyProtection="0"/>
    <xf numFmtId="0" fontId="3" fillId="0" borderId="0"/>
    <xf numFmtId="0" fontId="3" fillId="0" borderId="0"/>
    <xf numFmtId="0" fontId="7" fillId="0" borderId="0"/>
    <xf numFmtId="166" fontId="8" fillId="0" borderId="0"/>
    <xf numFmtId="0" fontId="8" fillId="0" borderId="0"/>
    <xf numFmtId="166" fontId="9" fillId="0" borderId="0" applyFont="0" applyFill="0" applyBorder="0" applyAlignment="0" applyProtection="0"/>
    <xf numFmtId="9" fontId="7" fillId="0" borderId="0" applyFont="0" applyFill="0" applyBorder="0" applyAlignment="0" applyProtection="0"/>
    <xf numFmtId="0" fontId="2" fillId="0" borderId="0"/>
    <xf numFmtId="0" fontId="8" fillId="0" borderId="0"/>
    <xf numFmtId="164" fontId="7" fillId="0" borderId="0" applyFont="0" applyFill="0" applyBorder="0" applyAlignment="0" applyProtection="0"/>
    <xf numFmtId="0" fontId="4" fillId="0" borderId="0"/>
    <xf numFmtId="0" fontId="12" fillId="0" borderId="0"/>
    <xf numFmtId="0" fontId="4" fillId="0" borderId="0"/>
    <xf numFmtId="0" fontId="16"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171" fontId="2" fillId="0" borderId="0" applyFont="0" applyFill="0" applyBorder="0" applyAlignment="0" applyProtection="0"/>
    <xf numFmtId="0" fontId="2" fillId="0" borderId="0"/>
    <xf numFmtId="0" fontId="27" fillId="0" borderId="0" applyNumberFormat="0" applyFill="0" applyBorder="0" applyAlignment="0" applyProtection="0"/>
    <xf numFmtId="0" fontId="3" fillId="0" borderId="0"/>
    <xf numFmtId="9" fontId="29" fillId="0" borderId="0" applyFont="0" applyFill="0" applyBorder="0" applyAlignment="0" applyProtection="0"/>
    <xf numFmtId="180" fontId="6" fillId="0" borderId="0"/>
    <xf numFmtId="166" fontId="32" fillId="0" borderId="0"/>
    <xf numFmtId="180" fontId="33" fillId="0" borderId="0"/>
    <xf numFmtId="181" fontId="33" fillId="0" borderId="0"/>
    <xf numFmtId="0" fontId="29" fillId="0" borderId="0"/>
    <xf numFmtId="0" fontId="24" fillId="0" borderId="0"/>
    <xf numFmtId="0" fontId="6" fillId="0" borderId="0"/>
    <xf numFmtId="166" fontId="24" fillId="0" borderId="0"/>
    <xf numFmtId="0" fontId="24" fillId="0" borderId="0"/>
    <xf numFmtId="0" fontId="29" fillId="0" borderId="0"/>
    <xf numFmtId="0" fontId="33" fillId="0" borderId="0"/>
    <xf numFmtId="0" fontId="29" fillId="0" borderId="0"/>
    <xf numFmtId="0" fontId="33" fillId="0" borderId="0"/>
    <xf numFmtId="0" fontId="33" fillId="0" borderId="0"/>
    <xf numFmtId="9" fontId="6" fillId="0" borderId="0"/>
    <xf numFmtId="9" fontId="33" fillId="0" borderId="0"/>
    <xf numFmtId="0" fontId="29" fillId="0" borderId="0">
      <alignment horizontal="left"/>
    </xf>
    <xf numFmtId="0" fontId="29" fillId="0" borderId="0"/>
    <xf numFmtId="0" fontId="29" fillId="0" borderId="0"/>
    <xf numFmtId="0" fontId="30" fillId="0" borderId="0"/>
    <xf numFmtId="0" fontId="30" fillId="0" borderId="0">
      <alignment horizontal="left"/>
    </xf>
    <xf numFmtId="0" fontId="29" fillId="0" borderId="0"/>
    <xf numFmtId="0" fontId="49" fillId="0" borderId="0"/>
    <xf numFmtId="2" fontId="50" fillId="0" borderId="0"/>
    <xf numFmtId="9" fontId="3" fillId="0" borderId="0" applyFont="0" applyFill="0" applyBorder="0" applyAlignment="0" applyProtection="0"/>
    <xf numFmtId="0" fontId="62" fillId="0" borderId="0"/>
    <xf numFmtId="0" fontId="2" fillId="0" borderId="0"/>
    <xf numFmtId="0" fontId="81" fillId="0" borderId="0"/>
    <xf numFmtId="9" fontId="82" fillId="0" borderId="0" applyFont="0" applyFill="0" applyBorder="0" applyAlignment="0" applyProtection="0"/>
    <xf numFmtId="0" fontId="3" fillId="0" borderId="0"/>
    <xf numFmtId="0" fontId="12" fillId="0" borderId="0"/>
    <xf numFmtId="0" fontId="1" fillId="0" borderId="0"/>
    <xf numFmtId="0" fontId="91" fillId="13" borderId="0" applyNumberFormat="0" applyBorder="0" applyAlignment="0" applyProtection="0"/>
    <xf numFmtId="0" fontId="92" fillId="0" borderId="0"/>
    <xf numFmtId="0" fontId="93" fillId="0" borderId="0"/>
    <xf numFmtId="0" fontId="4" fillId="0" borderId="0"/>
    <xf numFmtId="171" fontId="4" fillId="0" borderId="0" applyFont="0" applyFill="0" applyBorder="0" applyAlignment="0" applyProtection="0"/>
    <xf numFmtId="0" fontId="94" fillId="13" borderId="0" applyNumberFormat="0" applyBorder="0" applyAlignment="0" applyProtection="0"/>
  </cellStyleXfs>
  <cellXfs count="464">
    <xf numFmtId="0" fontId="0" fillId="0" borderId="0" xfId="0"/>
    <xf numFmtId="0" fontId="0" fillId="2" borderId="0" xfId="0" applyFill="1"/>
    <xf numFmtId="0" fontId="7" fillId="0" borderId="0" xfId="4"/>
    <xf numFmtId="0" fontId="11" fillId="4" borderId="3" xfId="12" applyFont="1" applyFill="1" applyBorder="1" applyAlignment="1">
      <alignment horizontal="left" vertical="center"/>
    </xf>
    <xf numFmtId="0" fontId="10" fillId="0" borderId="0" xfId="4" applyFont="1"/>
    <xf numFmtId="167" fontId="11" fillId="4" borderId="3" xfId="12" applyNumberFormat="1" applyFont="1" applyFill="1" applyBorder="1" applyAlignment="1">
      <alignment horizontal="left" vertical="center"/>
    </xf>
    <xf numFmtId="0" fontId="13" fillId="0" borderId="0" xfId="4" applyFont="1"/>
    <xf numFmtId="0" fontId="14" fillId="2" borderId="0" xfId="14" applyFont="1" applyFill="1" applyAlignment="1">
      <alignment vertical="center"/>
    </xf>
    <xf numFmtId="0" fontId="18" fillId="0" borderId="4" xfId="9" applyFont="1" applyBorder="1" applyAlignment="1">
      <alignment vertical="top"/>
    </xf>
    <xf numFmtId="169" fontId="18" fillId="0" borderId="5" xfId="4" applyNumberFormat="1" applyFont="1" applyBorder="1"/>
    <xf numFmtId="0" fontId="18" fillId="0" borderId="7" xfId="9" applyFont="1" applyBorder="1" applyAlignment="1">
      <alignment vertical="top"/>
    </xf>
    <xf numFmtId="0" fontId="18" fillId="0" borderId="0" xfId="9" applyFont="1" applyAlignment="1">
      <alignment vertical="top"/>
    </xf>
    <xf numFmtId="169" fontId="18" fillId="0" borderId="0" xfId="4" applyNumberFormat="1" applyFont="1"/>
    <xf numFmtId="167" fontId="18" fillId="0" borderId="5" xfId="4" applyNumberFormat="1" applyFont="1" applyBorder="1"/>
    <xf numFmtId="169" fontId="10" fillId="0" borderId="0" xfId="4" applyNumberFormat="1" applyFont="1"/>
    <xf numFmtId="0" fontId="2" fillId="0" borderId="0" xfId="16"/>
    <xf numFmtId="0" fontId="20" fillId="0" borderId="0" xfId="16" applyFont="1"/>
    <xf numFmtId="0" fontId="21" fillId="0" borderId="0" xfId="9" applyFont="1"/>
    <xf numFmtId="0" fontId="2" fillId="0" borderId="0" xfId="9"/>
    <xf numFmtId="0" fontId="6" fillId="2" borderId="0" xfId="0" applyFont="1" applyFill="1"/>
    <xf numFmtId="0" fontId="22" fillId="0" borderId="2" xfId="4" applyFont="1" applyBorder="1"/>
    <xf numFmtId="169" fontId="22" fillId="0" borderId="2" xfId="4" applyNumberFormat="1" applyFont="1" applyBorder="1"/>
    <xf numFmtId="0" fontId="23" fillId="0" borderId="0" xfId="4" applyFont="1"/>
    <xf numFmtId="0" fontId="24" fillId="0" borderId="0" xfId="4" applyFont="1"/>
    <xf numFmtId="0" fontId="7" fillId="0" borderId="0" xfId="4" applyAlignment="1">
      <alignment horizontal="right"/>
    </xf>
    <xf numFmtId="0" fontId="34" fillId="0" borderId="0" xfId="4" applyFont="1"/>
    <xf numFmtId="0" fontId="20" fillId="2" borderId="0" xfId="0" applyFont="1" applyFill="1" applyAlignment="1">
      <alignment horizontal="left"/>
    </xf>
    <xf numFmtId="182" fontId="4" fillId="2" borderId="0" xfId="1" applyNumberFormat="1" applyFill="1"/>
    <xf numFmtId="0" fontId="35" fillId="6" borderId="0" xfId="0" applyFont="1" applyFill="1"/>
    <xf numFmtId="0" fontId="36" fillId="0" borderId="0" xfId="0" applyFont="1"/>
    <xf numFmtId="14" fontId="37" fillId="7" borderId="12" xfId="0" applyNumberFormat="1" applyFont="1" applyFill="1" applyBorder="1" applyAlignment="1">
      <alignment horizontal="center" vertical="center" wrapText="1"/>
    </xf>
    <xf numFmtId="1" fontId="37" fillId="7" borderId="13" xfId="0" applyNumberFormat="1" applyFont="1" applyFill="1" applyBorder="1" applyAlignment="1">
      <alignment horizontal="center" vertical="center" wrapText="1"/>
    </xf>
    <xf numFmtId="0" fontId="38" fillId="6" borderId="0" xfId="0" applyFont="1" applyFill="1" applyAlignment="1">
      <alignment vertical="top" wrapText="1"/>
    </xf>
    <xf numFmtId="0" fontId="35" fillId="8" borderId="0" xfId="0" applyFont="1" applyFill="1" applyAlignment="1">
      <alignment horizontal="left" vertical="top" wrapText="1"/>
    </xf>
    <xf numFmtId="0" fontId="39" fillId="6" borderId="0" xfId="21" applyFont="1" applyFill="1" applyAlignment="1">
      <alignment horizontal="left" wrapText="1"/>
    </xf>
    <xf numFmtId="0" fontId="35" fillId="6" borderId="0" xfId="21" applyFont="1" applyFill="1" applyAlignment="1">
      <alignment horizontal="left" vertical="top" wrapText="1"/>
    </xf>
    <xf numFmtId="166" fontId="37" fillId="7" borderId="0" xfId="5" applyFont="1" applyFill="1" applyAlignment="1">
      <alignment horizontal="center" vertical="center" wrapText="1"/>
    </xf>
    <xf numFmtId="17" fontId="37" fillId="7" borderId="0" xfId="6" applyNumberFormat="1" applyFont="1" applyFill="1" applyAlignment="1">
      <alignment horizontal="center" vertical="center" wrapText="1"/>
    </xf>
    <xf numFmtId="0" fontId="37" fillId="7" borderId="1" xfId="0" applyFont="1" applyFill="1" applyBorder="1" applyAlignment="1">
      <alignment horizontal="center" vertical="center" wrapText="1"/>
    </xf>
    <xf numFmtId="0" fontId="35" fillId="8" borderId="1" xfId="0" applyFont="1" applyFill="1" applyBorder="1" applyAlignment="1">
      <alignment horizontal="right" vertical="top"/>
    </xf>
    <xf numFmtId="1" fontId="37" fillId="7" borderId="18" xfId="0" applyNumberFormat="1" applyFont="1" applyFill="1" applyBorder="1" applyAlignment="1">
      <alignment horizontal="center" vertical="center" wrapText="1"/>
    </xf>
    <xf numFmtId="0" fontId="37" fillId="7" borderId="16" xfId="0" applyFont="1" applyFill="1" applyBorder="1" applyAlignment="1">
      <alignment horizontal="center" vertical="center" wrapText="1"/>
    </xf>
    <xf numFmtId="0" fontId="31" fillId="2" borderId="0" xfId="0" applyFont="1" applyFill="1"/>
    <xf numFmtId="174" fontId="37" fillId="7" borderId="16" xfId="0" applyNumberFormat="1" applyFont="1" applyFill="1" applyBorder="1" applyAlignment="1">
      <alignment horizontal="center" vertical="center" wrapText="1"/>
    </xf>
    <xf numFmtId="175" fontId="37" fillId="7" borderId="16" xfId="0" applyNumberFormat="1" applyFont="1" applyFill="1" applyBorder="1" applyAlignment="1">
      <alignment horizontal="center" vertical="center" wrapText="1"/>
    </xf>
    <xf numFmtId="177" fontId="37" fillId="7" borderId="16" xfId="0" applyNumberFormat="1" applyFont="1" applyFill="1" applyBorder="1" applyAlignment="1">
      <alignment horizontal="center" vertical="center" wrapText="1"/>
    </xf>
    <xf numFmtId="179" fontId="37" fillId="7" borderId="16" xfId="0" applyNumberFormat="1" applyFont="1" applyFill="1" applyBorder="1" applyAlignment="1">
      <alignment horizontal="center" vertical="center" wrapText="1"/>
    </xf>
    <xf numFmtId="9" fontId="37" fillId="7" borderId="16" xfId="23" applyFont="1" applyFill="1" applyBorder="1" applyAlignment="1">
      <alignment horizontal="center" vertical="center" wrapText="1"/>
    </xf>
    <xf numFmtId="0" fontId="37" fillId="7" borderId="0" xfId="10" applyFont="1" applyFill="1" applyAlignment="1">
      <alignment horizontal="center" vertical="center" wrapText="1"/>
    </xf>
    <xf numFmtId="0" fontId="35" fillId="8" borderId="2" xfId="4" applyFont="1" applyFill="1" applyBorder="1"/>
    <xf numFmtId="167" fontId="35" fillId="8" borderId="2" xfId="11" applyNumberFormat="1" applyFont="1" applyFill="1" applyBorder="1"/>
    <xf numFmtId="0" fontId="35" fillId="6" borderId="2" xfId="4" applyFont="1" applyFill="1" applyBorder="1"/>
    <xf numFmtId="167" fontId="35" fillId="6" borderId="2" xfId="11" applyNumberFormat="1" applyFont="1" applyFill="1" applyBorder="1"/>
    <xf numFmtId="0" fontId="35" fillId="8" borderId="0" xfId="4" applyFont="1" applyFill="1"/>
    <xf numFmtId="167" fontId="35" fillId="8" borderId="0" xfId="11" applyNumberFormat="1" applyFont="1" applyFill="1"/>
    <xf numFmtId="184" fontId="37" fillId="7" borderId="16" xfId="0" applyNumberFormat="1" applyFont="1" applyFill="1" applyBorder="1" applyAlignment="1">
      <alignment horizontal="center" vertical="center" wrapText="1"/>
    </xf>
    <xf numFmtId="0" fontId="40" fillId="2" borderId="0" xfId="0" applyFont="1" applyFill="1"/>
    <xf numFmtId="0" fontId="35" fillId="8" borderId="16" xfId="0" applyFont="1" applyFill="1" applyBorder="1" applyAlignment="1">
      <alignment horizontal="left" vertical="center"/>
    </xf>
    <xf numFmtId="174" fontId="35" fillId="8" borderId="16" xfId="0" applyNumberFormat="1" applyFont="1" applyFill="1" applyBorder="1" applyAlignment="1">
      <alignment horizontal="right" vertical="center"/>
    </xf>
    <xf numFmtId="175" fontId="35" fillId="8" borderId="16" xfId="0" applyNumberFormat="1" applyFont="1" applyFill="1" applyBorder="1" applyAlignment="1">
      <alignment horizontal="right" vertical="center"/>
    </xf>
    <xf numFmtId="0" fontId="35" fillId="6" borderId="16" xfId="0" applyFont="1" applyFill="1" applyBorder="1" applyAlignment="1">
      <alignment horizontal="left" vertical="center"/>
    </xf>
    <xf numFmtId="174" fontId="35" fillId="6" borderId="16" xfId="0" applyNumberFormat="1" applyFont="1" applyFill="1" applyBorder="1" applyAlignment="1">
      <alignment horizontal="right" vertical="center"/>
    </xf>
    <xf numFmtId="176" fontId="35" fillId="6" borderId="16" xfId="0" applyNumberFormat="1" applyFont="1" applyFill="1" applyBorder="1" applyAlignment="1">
      <alignment horizontal="right" vertical="center"/>
    </xf>
    <xf numFmtId="175" fontId="35" fillId="6" borderId="16" xfId="0" applyNumberFormat="1" applyFont="1" applyFill="1" applyBorder="1" applyAlignment="1">
      <alignment horizontal="right" vertical="center"/>
    </xf>
    <xf numFmtId="177" fontId="35" fillId="8" borderId="16" xfId="0" applyNumberFormat="1" applyFont="1" applyFill="1" applyBorder="1" applyAlignment="1">
      <alignment horizontal="right" vertical="center"/>
    </xf>
    <xf numFmtId="178" fontId="35" fillId="8" borderId="16" xfId="0" applyNumberFormat="1" applyFont="1" applyFill="1" applyBorder="1" applyAlignment="1">
      <alignment horizontal="right" vertical="center"/>
    </xf>
    <xf numFmtId="179" fontId="35" fillId="8" borderId="16" xfId="0" applyNumberFormat="1" applyFont="1" applyFill="1" applyBorder="1" applyAlignment="1">
      <alignment horizontal="right" vertical="center"/>
    </xf>
    <xf numFmtId="177" fontId="35" fillId="6" borderId="16" xfId="0" applyNumberFormat="1" applyFont="1" applyFill="1" applyBorder="1" applyAlignment="1">
      <alignment horizontal="right" vertical="center"/>
    </xf>
    <xf numFmtId="178" fontId="35" fillId="6" borderId="16" xfId="0" applyNumberFormat="1" applyFont="1" applyFill="1" applyBorder="1" applyAlignment="1">
      <alignment horizontal="right" vertical="center"/>
    </xf>
    <xf numFmtId="179" fontId="35" fillId="6" borderId="16" xfId="0" applyNumberFormat="1" applyFont="1" applyFill="1" applyBorder="1" applyAlignment="1">
      <alignment horizontal="right" vertical="center"/>
    </xf>
    <xf numFmtId="183" fontId="35" fillId="8" borderId="16" xfId="0" applyNumberFormat="1" applyFont="1" applyFill="1" applyBorder="1" applyAlignment="1">
      <alignment horizontal="right" vertical="center"/>
    </xf>
    <xf numFmtId="183" fontId="35" fillId="6" borderId="16" xfId="0" applyNumberFormat="1" applyFont="1" applyFill="1" applyBorder="1" applyAlignment="1">
      <alignment horizontal="right" vertical="center"/>
    </xf>
    <xf numFmtId="0" fontId="5" fillId="2" borderId="0" xfId="0" applyFont="1" applyFill="1"/>
    <xf numFmtId="169" fontId="35" fillId="8" borderId="2" xfId="11" applyNumberFormat="1" applyFont="1" applyFill="1" applyBorder="1"/>
    <xf numFmtId="169" fontId="35" fillId="6" borderId="2" xfId="11" applyNumberFormat="1" applyFont="1" applyFill="1" applyBorder="1"/>
    <xf numFmtId="169" fontId="35" fillId="6" borderId="2" xfId="4" applyNumberFormat="1" applyFont="1" applyFill="1" applyBorder="1"/>
    <xf numFmtId="169" fontId="35" fillId="8" borderId="2" xfId="4" applyNumberFormat="1" applyFont="1" applyFill="1" applyBorder="1"/>
    <xf numFmtId="185" fontId="37" fillId="7" borderId="16" xfId="0" applyNumberFormat="1" applyFont="1" applyFill="1" applyBorder="1" applyAlignment="1">
      <alignment horizontal="center" vertical="center" wrapText="1"/>
    </xf>
    <xf numFmtId="49" fontId="37" fillId="7" borderId="0" xfId="15" applyNumberFormat="1" applyFont="1" applyFill="1" applyAlignment="1" applyProtection="1">
      <alignment horizontal="center" vertical="center" wrapText="1"/>
      <protection locked="0"/>
    </xf>
    <xf numFmtId="0" fontId="35" fillId="8" borderId="4" xfId="9" applyFont="1" applyFill="1" applyBorder="1" applyAlignment="1">
      <alignment vertical="top"/>
    </xf>
    <xf numFmtId="169" fontId="35" fillId="8" borderId="5" xfId="4" applyNumberFormat="1" applyFont="1" applyFill="1" applyBorder="1"/>
    <xf numFmtId="0" fontId="35" fillId="6" borderId="4" xfId="9" applyFont="1" applyFill="1" applyBorder="1" applyAlignment="1">
      <alignment vertical="top"/>
    </xf>
    <xf numFmtId="169" fontId="35" fillId="6" borderId="5" xfId="4" applyNumberFormat="1" applyFont="1" applyFill="1" applyBorder="1"/>
    <xf numFmtId="49" fontId="37" fillId="9" borderId="0" xfId="15" applyNumberFormat="1" applyFont="1" applyFill="1" applyAlignment="1" applyProtection="1">
      <alignment horizontal="center" vertical="center" wrapText="1"/>
      <protection locked="0"/>
    </xf>
    <xf numFmtId="0" fontId="17" fillId="9" borderId="6" xfId="4" applyFont="1" applyFill="1" applyBorder="1"/>
    <xf numFmtId="169" fontId="17" fillId="9" borderId="6" xfId="4" applyNumberFormat="1" applyFont="1" applyFill="1" applyBorder="1"/>
    <xf numFmtId="167" fontId="35" fillId="6" borderId="5" xfId="4" applyNumberFormat="1" applyFont="1" applyFill="1" applyBorder="1"/>
    <xf numFmtId="167" fontId="35" fillId="8" borderId="5" xfId="4" applyNumberFormat="1" applyFont="1" applyFill="1" applyBorder="1"/>
    <xf numFmtId="167" fontId="35" fillId="8" borderId="2" xfId="4" applyNumberFormat="1" applyFont="1" applyFill="1" applyBorder="1"/>
    <xf numFmtId="167" fontId="35" fillId="2" borderId="2" xfId="4" applyNumberFormat="1" applyFont="1" applyFill="1" applyBorder="1"/>
    <xf numFmtId="0" fontId="39" fillId="6" borderId="0" xfId="4" applyFont="1" applyFill="1" applyAlignment="1">
      <alignment horizontal="left"/>
    </xf>
    <xf numFmtId="0" fontId="35" fillId="8" borderId="8" xfId="9" applyFont="1" applyFill="1" applyBorder="1" applyAlignment="1">
      <alignment horizontal="right" vertical="top"/>
    </xf>
    <xf numFmtId="0" fontId="38" fillId="6" borderId="9" xfId="9" applyFont="1" applyFill="1" applyBorder="1" applyAlignment="1">
      <alignment horizontal="right" vertical="top"/>
    </xf>
    <xf numFmtId="167" fontId="38" fillId="6" borderId="10" xfId="4" applyNumberFormat="1" applyFont="1" applyFill="1" applyBorder="1"/>
    <xf numFmtId="0" fontId="35" fillId="6" borderId="14" xfId="9" applyFont="1" applyFill="1" applyBorder="1" applyAlignment="1">
      <alignment horizontal="left" vertical="top"/>
    </xf>
    <xf numFmtId="173" fontId="35" fillId="6" borderId="15" xfId="0" applyNumberFormat="1" applyFont="1" applyFill="1" applyBorder="1" applyAlignment="1">
      <alignment horizontal="right" indent="1"/>
    </xf>
    <xf numFmtId="167" fontId="35" fillId="6" borderId="15" xfId="0" applyNumberFormat="1" applyFont="1" applyFill="1" applyBorder="1" applyAlignment="1">
      <alignment horizontal="right" indent="1"/>
    </xf>
    <xf numFmtId="167" fontId="38" fillId="6" borderId="15" xfId="0" applyNumberFormat="1" applyFont="1" applyFill="1" applyBorder="1" applyAlignment="1">
      <alignment horizontal="right" indent="1"/>
    </xf>
    <xf numFmtId="0" fontId="43" fillId="0" borderId="0" xfId="0" applyFont="1"/>
    <xf numFmtId="3" fontId="35" fillId="8" borderId="1" xfId="0" applyNumberFormat="1" applyFont="1" applyFill="1" applyBorder="1" applyAlignment="1">
      <alignment horizontal="right" vertical="top"/>
    </xf>
    <xf numFmtId="9" fontId="35" fillId="8" borderId="16" xfId="23" applyFont="1" applyFill="1" applyBorder="1" applyAlignment="1">
      <alignment horizontal="left" vertical="center"/>
    </xf>
    <xf numFmtId="9" fontId="35" fillId="6" borderId="16" xfId="23" applyFont="1" applyFill="1" applyBorder="1" applyAlignment="1">
      <alignment horizontal="left" vertical="center"/>
    </xf>
    <xf numFmtId="9" fontId="35" fillId="8" borderId="16" xfId="23" applyFont="1" applyFill="1" applyBorder="1" applyAlignment="1">
      <alignment horizontal="right" vertical="center"/>
    </xf>
    <xf numFmtId="9" fontId="35" fillId="6" borderId="16" xfId="23" applyFont="1" applyFill="1" applyBorder="1" applyAlignment="1">
      <alignment horizontal="right" vertical="center"/>
    </xf>
    <xf numFmtId="49" fontId="37" fillId="7" borderId="5" xfId="15" applyNumberFormat="1" applyFont="1" applyFill="1" applyBorder="1" applyAlignment="1" applyProtection="1">
      <alignment horizontal="center" vertical="center" wrapText="1"/>
      <protection locked="0"/>
    </xf>
    <xf numFmtId="0" fontId="44" fillId="0" borderId="0" xfId="4" applyFont="1"/>
    <xf numFmtId="187" fontId="37" fillId="7" borderId="16" xfId="0" applyNumberFormat="1" applyFont="1" applyFill="1" applyBorder="1" applyAlignment="1">
      <alignment horizontal="center" vertical="center" wrapText="1"/>
    </xf>
    <xf numFmtId="0" fontId="35" fillId="6" borderId="11" xfId="4" applyFont="1" applyFill="1" applyBorder="1"/>
    <xf numFmtId="169" fontId="35" fillId="6" borderId="11" xfId="4" applyNumberFormat="1" applyFont="1" applyFill="1" applyBorder="1"/>
    <xf numFmtId="169" fontId="35" fillId="6" borderId="11" xfId="11" applyNumberFormat="1" applyFont="1" applyFill="1" applyBorder="1"/>
    <xf numFmtId="0" fontId="35" fillId="2" borderId="4" xfId="9" applyFont="1" applyFill="1" applyBorder="1" applyAlignment="1">
      <alignment vertical="top"/>
    </xf>
    <xf numFmtId="169" fontId="35" fillId="2" borderId="5" xfId="4" applyNumberFormat="1" applyFont="1" applyFill="1" applyBorder="1"/>
    <xf numFmtId="184" fontId="17" fillId="9" borderId="6" xfId="4" applyNumberFormat="1" applyFont="1" applyFill="1" applyBorder="1"/>
    <xf numFmtId="0" fontId="19" fillId="6" borderId="0" xfId="0" applyFont="1" applyFill="1" applyAlignment="1">
      <alignment vertical="top" wrapText="1"/>
    </xf>
    <xf numFmtId="0" fontId="47" fillId="0" borderId="0" xfId="0" applyFont="1"/>
    <xf numFmtId="0" fontId="48" fillId="0" borderId="0" xfId="0" applyFont="1"/>
    <xf numFmtId="184" fontId="7" fillId="0" borderId="0" xfId="4" applyNumberFormat="1"/>
    <xf numFmtId="0" fontId="52" fillId="0" borderId="0" xfId="4" applyFont="1"/>
    <xf numFmtId="0" fontId="53" fillId="0" borderId="0" xfId="0" applyFont="1"/>
    <xf numFmtId="0" fontId="37" fillId="7" borderId="17" xfId="0" applyFont="1" applyFill="1" applyBorder="1" applyAlignment="1">
      <alignment horizontal="center" vertical="center" wrapText="1"/>
    </xf>
    <xf numFmtId="3" fontId="37" fillId="7" borderId="1" xfId="0" applyNumberFormat="1" applyFont="1" applyFill="1" applyBorder="1" applyAlignment="1">
      <alignment horizontal="center" vertical="center" wrapText="1"/>
    </xf>
    <xf numFmtId="0" fontId="47" fillId="2" borderId="0" xfId="0" applyFont="1" applyFill="1"/>
    <xf numFmtId="0" fontId="48" fillId="2" borderId="0" xfId="0" applyFont="1" applyFill="1"/>
    <xf numFmtId="0" fontId="37" fillId="2" borderId="0" xfId="0" applyFont="1" applyFill="1" applyAlignment="1">
      <alignment horizontal="center" vertical="center" wrapText="1"/>
    </xf>
    <xf numFmtId="3" fontId="37" fillId="2" borderId="0" xfId="0" applyNumberFormat="1" applyFont="1" applyFill="1" applyAlignment="1">
      <alignment horizontal="center" vertical="center" wrapText="1"/>
    </xf>
    <xf numFmtId="0" fontId="55" fillId="0" borderId="0" xfId="0" applyFont="1"/>
    <xf numFmtId="0" fontId="37" fillId="7" borderId="24" xfId="0" applyFont="1" applyFill="1" applyBorder="1" applyAlignment="1">
      <alignment horizontal="center" vertical="center" wrapText="1"/>
    </xf>
    <xf numFmtId="0" fontId="58" fillId="7" borderId="16" xfId="0" applyFont="1" applyFill="1" applyBorder="1" applyAlignment="1">
      <alignment horizontal="center" vertical="center" wrapText="1"/>
    </xf>
    <xf numFmtId="188" fontId="37" fillId="7" borderId="16" xfId="0" applyNumberFormat="1" applyFont="1" applyFill="1" applyBorder="1" applyAlignment="1">
      <alignment horizontal="center" vertical="center" wrapText="1"/>
    </xf>
    <xf numFmtId="0" fontId="59" fillId="0" borderId="0" xfId="16" applyFont="1"/>
    <xf numFmtId="0" fontId="61" fillId="0" borderId="0" xfId="4" applyFont="1"/>
    <xf numFmtId="49" fontId="58" fillId="7" borderId="0" xfId="15" applyNumberFormat="1" applyFont="1" applyFill="1" applyAlignment="1" applyProtection="1">
      <alignment horizontal="center" vertical="center" wrapText="1"/>
      <protection locked="0"/>
    </xf>
    <xf numFmtId="167" fontId="57" fillId="6" borderId="15" xfId="0" applyNumberFormat="1" applyFont="1" applyFill="1" applyBorder="1" applyAlignment="1">
      <alignment horizontal="right" indent="1"/>
    </xf>
    <xf numFmtId="168" fontId="57" fillId="6" borderId="15" xfId="23" applyNumberFormat="1" applyFont="1" applyFill="1" applyBorder="1" applyAlignment="1">
      <alignment horizontal="right" indent="1"/>
    </xf>
    <xf numFmtId="173" fontId="45" fillId="6" borderId="15" xfId="0" applyNumberFormat="1" applyFont="1" applyFill="1" applyBorder="1" applyAlignment="1">
      <alignment horizontal="right" indent="1"/>
    </xf>
    <xf numFmtId="167" fontId="45" fillId="8" borderId="5" xfId="4" applyNumberFormat="1" applyFont="1" applyFill="1" applyBorder="1"/>
    <xf numFmtId="10" fontId="0" fillId="0" borderId="0" xfId="0" applyNumberFormat="1"/>
    <xf numFmtId="174" fontId="40" fillId="2" borderId="0" xfId="0" applyNumberFormat="1" applyFont="1" applyFill="1"/>
    <xf numFmtId="174" fontId="56" fillId="2" borderId="0" xfId="0" applyNumberFormat="1" applyFont="1" applyFill="1"/>
    <xf numFmtId="0" fontId="35" fillId="2" borderId="16" xfId="0" applyFont="1" applyFill="1" applyBorder="1" applyAlignment="1">
      <alignment horizontal="left" vertical="center"/>
    </xf>
    <xf numFmtId="174" fontId="35" fillId="2" borderId="16" xfId="0" applyNumberFormat="1" applyFont="1" applyFill="1" applyBorder="1" applyAlignment="1">
      <alignment horizontal="right" vertical="center"/>
    </xf>
    <xf numFmtId="175" fontId="35" fillId="2" borderId="16" xfId="0" applyNumberFormat="1" applyFont="1" applyFill="1" applyBorder="1" applyAlignment="1">
      <alignment horizontal="right" vertical="center"/>
    </xf>
    <xf numFmtId="177" fontId="35" fillId="2" borderId="16" xfId="0" applyNumberFormat="1" applyFont="1" applyFill="1" applyBorder="1" applyAlignment="1">
      <alignment horizontal="right" vertical="center"/>
    </xf>
    <xf numFmtId="0" fontId="35" fillId="2" borderId="16" xfId="0" applyFont="1" applyFill="1" applyBorder="1" applyAlignment="1">
      <alignment horizontal="right" vertical="center"/>
    </xf>
    <xf numFmtId="179" fontId="35" fillId="2" borderId="16" xfId="0" applyNumberFormat="1" applyFont="1" applyFill="1" applyBorder="1" applyAlignment="1">
      <alignment horizontal="right" vertical="center"/>
    </xf>
    <xf numFmtId="9" fontId="35" fillId="2" borderId="16" xfId="23" applyFont="1" applyFill="1" applyBorder="1" applyAlignment="1">
      <alignment horizontal="right" vertical="center"/>
    </xf>
    <xf numFmtId="178" fontId="35" fillId="2" borderId="16" xfId="0" applyNumberFormat="1" applyFont="1" applyFill="1" applyBorder="1" applyAlignment="1">
      <alignment horizontal="right" vertical="center"/>
    </xf>
    <xf numFmtId="14" fontId="35" fillId="8" borderId="16" xfId="0" applyNumberFormat="1" applyFont="1" applyFill="1" applyBorder="1" applyAlignment="1">
      <alignment horizontal="right" vertical="center"/>
    </xf>
    <xf numFmtId="14" fontId="35" fillId="6" borderId="16" xfId="0" applyNumberFormat="1" applyFont="1" applyFill="1" applyBorder="1" applyAlignment="1">
      <alignment horizontal="right" vertical="center"/>
    </xf>
    <xf numFmtId="179" fontId="37" fillId="7" borderId="16" xfId="23" applyNumberFormat="1" applyFont="1" applyFill="1" applyBorder="1" applyAlignment="1">
      <alignment horizontal="center" vertical="center" wrapText="1"/>
    </xf>
    <xf numFmtId="182" fontId="37" fillId="7" borderId="16" xfId="23" applyNumberFormat="1" applyFont="1" applyFill="1" applyBorder="1" applyAlignment="1">
      <alignment horizontal="center" vertical="center" wrapText="1"/>
    </xf>
    <xf numFmtId="182" fontId="40" fillId="2" borderId="0" xfId="0" applyNumberFormat="1" applyFont="1" applyFill="1"/>
    <xf numFmtId="0" fontId="54" fillId="3" borderId="0" xfId="0" applyFont="1" applyFill="1" applyAlignment="1">
      <alignment horizontal="left" vertical="center"/>
    </xf>
    <xf numFmtId="0" fontId="0" fillId="2" borderId="0" xfId="0" applyFill="1" applyAlignment="1">
      <alignment horizontal="left"/>
    </xf>
    <xf numFmtId="0" fontId="63" fillId="0" borderId="0" xfId="0" applyFont="1"/>
    <xf numFmtId="182" fontId="64" fillId="0" borderId="0" xfId="1" applyNumberFormat="1" applyFont="1"/>
    <xf numFmtId="10" fontId="64" fillId="2" borderId="16" xfId="23" applyNumberFormat="1" applyFont="1" applyFill="1" applyBorder="1" applyAlignment="1">
      <alignment horizontal="right" vertical="center"/>
    </xf>
    <xf numFmtId="10" fontId="47" fillId="2" borderId="0" xfId="23" applyNumberFormat="1" applyFont="1" applyFill="1" applyAlignment="1">
      <alignment horizontal="right"/>
    </xf>
    <xf numFmtId="182" fontId="64" fillId="2" borderId="0" xfId="1" applyNumberFormat="1" applyFont="1" applyFill="1"/>
    <xf numFmtId="2" fontId="66" fillId="2" borderId="0" xfId="4" applyNumberFormat="1" applyFont="1" applyFill="1" applyAlignment="1">
      <alignment horizontal="left"/>
    </xf>
    <xf numFmtId="2" fontId="66" fillId="2" borderId="0" xfId="4" applyNumberFormat="1" applyFont="1" applyFill="1" applyAlignment="1">
      <alignment horizontal="left" indent="1"/>
    </xf>
    <xf numFmtId="182" fontId="64" fillId="2" borderId="16" xfId="1" applyNumberFormat="1" applyFont="1" applyFill="1" applyBorder="1" applyAlignment="1">
      <alignment horizontal="right" vertical="center"/>
    </xf>
    <xf numFmtId="189" fontId="64" fillId="2" borderId="16" xfId="1" applyNumberFormat="1" applyFont="1" applyFill="1" applyBorder="1" applyAlignment="1">
      <alignment horizontal="right" vertical="center"/>
    </xf>
    <xf numFmtId="43" fontId="64" fillId="0" borderId="16" xfId="1" applyFont="1" applyBorder="1" applyAlignment="1">
      <alignment horizontal="right" vertical="center"/>
    </xf>
    <xf numFmtId="184" fontId="64" fillId="2" borderId="16" xfId="1" applyNumberFormat="1" applyFont="1" applyFill="1" applyBorder="1" applyAlignment="1">
      <alignment horizontal="right" vertical="center"/>
    </xf>
    <xf numFmtId="0" fontId="51" fillId="2" borderId="0" xfId="9" applyFont="1" applyFill="1" applyAlignment="1">
      <alignment horizontal="left" vertical="center"/>
    </xf>
    <xf numFmtId="0" fontId="35" fillId="11" borderId="16" xfId="0" applyFont="1" applyFill="1" applyBorder="1" applyAlignment="1">
      <alignment horizontal="right" vertical="center"/>
    </xf>
    <xf numFmtId="182" fontId="64" fillId="11" borderId="16" xfId="1" applyNumberFormat="1" applyFont="1" applyFill="1" applyBorder="1" applyAlignment="1">
      <alignment horizontal="right" vertical="center"/>
    </xf>
    <xf numFmtId="10" fontId="64" fillId="11" borderId="16" xfId="23" applyNumberFormat="1" applyFont="1" applyFill="1" applyBorder="1" applyAlignment="1">
      <alignment horizontal="right" vertical="center"/>
    </xf>
    <xf numFmtId="189" fontId="64" fillId="11" borderId="16" xfId="1" applyNumberFormat="1" applyFont="1" applyFill="1" applyBorder="1" applyAlignment="1">
      <alignment horizontal="right" vertical="center"/>
    </xf>
    <xf numFmtId="43" fontId="64" fillId="11" borderId="16" xfId="1" applyFont="1" applyFill="1" applyBorder="1" applyAlignment="1">
      <alignment horizontal="right" vertical="center"/>
    </xf>
    <xf numFmtId="184" fontId="64" fillId="11" borderId="16" xfId="1" applyNumberFormat="1" applyFont="1" applyFill="1" applyBorder="1" applyAlignment="1">
      <alignment horizontal="right" vertical="center"/>
    </xf>
    <xf numFmtId="0" fontId="64" fillId="0" borderId="16" xfId="4" applyFont="1" applyBorder="1"/>
    <xf numFmtId="167" fontId="64" fillId="2" borderId="16" xfId="11" applyNumberFormat="1" applyFont="1" applyFill="1" applyBorder="1"/>
    <xf numFmtId="0" fontId="65" fillId="2" borderId="0" xfId="0" applyFont="1" applyFill="1" applyAlignment="1">
      <alignment horizontal="left"/>
    </xf>
    <xf numFmtId="0" fontId="68" fillId="2" borderId="0" xfId="4" applyFont="1" applyFill="1"/>
    <xf numFmtId="167" fontId="64" fillId="2" borderId="16" xfId="11" applyNumberFormat="1" applyFont="1" applyFill="1" applyBorder="1" applyAlignment="1">
      <alignment horizontal="right"/>
    </xf>
    <xf numFmtId="0" fontId="40" fillId="0" borderId="0" xfId="0" applyFont="1"/>
    <xf numFmtId="0" fontId="69" fillId="0" borderId="0" xfId="0" applyFont="1"/>
    <xf numFmtId="0" fontId="40" fillId="0" borderId="0" xfId="0" applyFont="1" applyAlignment="1">
      <alignment horizontal="center"/>
    </xf>
    <xf numFmtId="14" fontId="40" fillId="0" borderId="0" xfId="0" applyNumberFormat="1" applyFont="1" applyAlignment="1">
      <alignment horizontal="center"/>
    </xf>
    <xf numFmtId="186" fontId="40" fillId="0" borderId="0" xfId="1" applyNumberFormat="1" applyFont="1" applyAlignment="1">
      <alignment horizontal="center"/>
    </xf>
    <xf numFmtId="0" fontId="40" fillId="0" borderId="0" xfId="0" applyFont="1" applyAlignment="1">
      <alignment horizontal="right"/>
    </xf>
    <xf numFmtId="0" fontId="70" fillId="0" borderId="0" xfId="0" applyFont="1"/>
    <xf numFmtId="3" fontId="40" fillId="0" borderId="0" xfId="0" applyNumberFormat="1" applyFont="1"/>
    <xf numFmtId="0" fontId="64" fillId="2" borderId="16" xfId="11" applyNumberFormat="1" applyFont="1" applyFill="1" applyBorder="1" applyAlignment="1">
      <alignment horizontal="left"/>
    </xf>
    <xf numFmtId="182" fontId="64" fillId="0" borderId="16" xfId="1" applyNumberFormat="1" applyFont="1" applyBorder="1" applyAlignment="1">
      <alignment horizontal="left"/>
    </xf>
    <xf numFmtId="0" fontId="35" fillId="12" borderId="16" xfId="0" applyFont="1" applyFill="1" applyBorder="1" applyAlignment="1">
      <alignment horizontal="left" vertical="top"/>
    </xf>
    <xf numFmtId="0" fontId="35" fillId="12" borderId="16" xfId="0" applyFont="1" applyFill="1" applyBorder="1" applyAlignment="1">
      <alignment horizontal="left" vertical="top" wrapText="1"/>
    </xf>
    <xf numFmtId="4" fontId="35" fillId="12" borderId="16" xfId="0" applyNumberFormat="1" applyFont="1" applyFill="1" applyBorder="1" applyAlignment="1">
      <alignment horizontal="right" vertical="top"/>
    </xf>
    <xf numFmtId="0" fontId="35" fillId="12" borderId="16" xfId="0" applyFont="1" applyFill="1" applyBorder="1" applyAlignment="1">
      <alignment horizontal="right" vertical="top"/>
    </xf>
    <xf numFmtId="167" fontId="35" fillId="12" borderId="16" xfId="0" applyNumberFormat="1" applyFont="1" applyFill="1" applyBorder="1" applyAlignment="1">
      <alignment horizontal="right" vertical="top"/>
    </xf>
    <xf numFmtId="172" fontId="35" fillId="12" borderId="16" xfId="0" applyNumberFormat="1" applyFont="1" applyFill="1" applyBorder="1" applyAlignment="1">
      <alignment horizontal="right" vertical="top"/>
    </xf>
    <xf numFmtId="169" fontId="35" fillId="12" borderId="16" xfId="0" applyNumberFormat="1" applyFont="1" applyFill="1" applyBorder="1" applyAlignment="1">
      <alignment horizontal="right" vertical="top"/>
    </xf>
    <xf numFmtId="4" fontId="35" fillId="2" borderId="16" xfId="0" applyNumberFormat="1" applyFont="1" applyFill="1" applyBorder="1" applyAlignment="1">
      <alignment horizontal="right" vertical="top"/>
    </xf>
    <xf numFmtId="0" fontId="35" fillId="12" borderId="0" xfId="0" applyFont="1" applyFill="1" applyAlignment="1">
      <alignment horizontal="left" vertical="top"/>
    </xf>
    <xf numFmtId="0" fontId="35" fillId="12" borderId="0" xfId="0" applyFont="1" applyFill="1" applyAlignment="1">
      <alignment horizontal="left" vertical="top" wrapText="1"/>
    </xf>
    <xf numFmtId="0" fontId="35" fillId="12" borderId="0" xfId="0" applyFont="1" applyFill="1" applyAlignment="1">
      <alignment horizontal="center" vertical="top"/>
    </xf>
    <xf numFmtId="4" fontId="35" fillId="12" borderId="0" xfId="0" applyNumberFormat="1" applyFont="1" applyFill="1" applyAlignment="1">
      <alignment horizontal="right" vertical="top"/>
    </xf>
    <xf numFmtId="165" fontId="35" fillId="12" borderId="0" xfId="0" applyNumberFormat="1" applyFont="1" applyFill="1" applyAlignment="1">
      <alignment horizontal="center" vertical="top"/>
    </xf>
    <xf numFmtId="0" fontId="35" fillId="12" borderId="0" xfId="0" applyFont="1" applyFill="1" applyAlignment="1">
      <alignment horizontal="right" vertical="top"/>
    </xf>
    <xf numFmtId="167" fontId="35" fillId="12" borderId="0" xfId="0" applyNumberFormat="1" applyFont="1" applyFill="1" applyAlignment="1">
      <alignment horizontal="right" vertical="top"/>
    </xf>
    <xf numFmtId="172" fontId="35" fillId="12" borderId="0" xfId="0" applyNumberFormat="1" applyFont="1" applyFill="1" applyAlignment="1">
      <alignment horizontal="right" vertical="top"/>
    </xf>
    <xf numFmtId="0" fontId="35" fillId="12" borderId="0" xfId="0" applyFont="1" applyFill="1" applyAlignment="1">
      <alignment horizontal="center" vertical="top" wrapText="1"/>
    </xf>
    <xf numFmtId="10" fontId="35" fillId="12" borderId="0" xfId="0" applyNumberFormat="1" applyFont="1" applyFill="1" applyAlignment="1">
      <alignment horizontal="right" vertical="top"/>
    </xf>
    <xf numFmtId="0" fontId="71" fillId="2" borderId="0" xfId="0" applyFont="1" applyFill="1"/>
    <xf numFmtId="167" fontId="71" fillId="2" borderId="0" xfId="0" applyNumberFormat="1" applyFont="1" applyFill="1"/>
    <xf numFmtId="190" fontId="37" fillId="7" borderId="0" xfId="5" applyNumberFormat="1" applyFont="1" applyFill="1" applyAlignment="1">
      <alignment horizontal="center" vertical="center" wrapText="1"/>
    </xf>
    <xf numFmtId="190" fontId="71" fillId="2" borderId="0" xfId="0" applyNumberFormat="1" applyFont="1" applyFill="1"/>
    <xf numFmtId="0" fontId="35" fillId="12" borderId="16" xfId="0" applyFont="1" applyFill="1" applyBorder="1" applyAlignment="1">
      <alignment vertical="top"/>
    </xf>
    <xf numFmtId="0" fontId="35" fillId="12" borderId="16" xfId="0" applyFont="1" applyFill="1" applyBorder="1" applyAlignment="1">
      <alignment vertical="top" wrapText="1"/>
    </xf>
    <xf numFmtId="0" fontId="35" fillId="12" borderId="16" xfId="0" applyFont="1" applyFill="1" applyBorder="1" applyAlignment="1">
      <alignment horizontal="right" vertical="top" wrapText="1"/>
    </xf>
    <xf numFmtId="165" fontId="35" fillId="12" borderId="16" xfId="0" applyNumberFormat="1" applyFont="1" applyFill="1" applyBorder="1" applyAlignment="1">
      <alignment horizontal="right" vertical="top"/>
    </xf>
    <xf numFmtId="0" fontId="67" fillId="12" borderId="16" xfId="0" applyFont="1" applyFill="1" applyBorder="1" applyAlignment="1">
      <alignment horizontal="right" vertical="center" wrapText="1"/>
    </xf>
    <xf numFmtId="0" fontId="67" fillId="2" borderId="16" xfId="0" applyFont="1" applyFill="1" applyBorder="1" applyAlignment="1">
      <alignment horizontal="right" vertical="center" wrapText="1"/>
    </xf>
    <xf numFmtId="14" fontId="67" fillId="2" borderId="16" xfId="0" applyNumberFormat="1" applyFont="1" applyFill="1" applyBorder="1" applyAlignment="1">
      <alignment horizontal="right" vertical="center"/>
    </xf>
    <xf numFmtId="14" fontId="67" fillId="12" borderId="16" xfId="0" applyNumberFormat="1" applyFont="1" applyFill="1" applyBorder="1" applyAlignment="1">
      <alignment horizontal="right" vertical="center"/>
    </xf>
    <xf numFmtId="0" fontId="0" fillId="2" borderId="0" xfId="0" applyFill="1" applyAlignment="1">
      <alignment horizontal="right"/>
    </xf>
    <xf numFmtId="174" fontId="37" fillId="2" borderId="0" xfId="0" applyNumberFormat="1" applyFont="1" applyFill="1" applyAlignment="1">
      <alignment horizontal="center" vertical="center" wrapText="1"/>
    </xf>
    <xf numFmtId="0" fontId="21" fillId="2" borderId="0" xfId="9" applyFont="1" applyFill="1"/>
    <xf numFmtId="0" fontId="2" fillId="2" borderId="0" xfId="9" applyFill="1"/>
    <xf numFmtId="1" fontId="37" fillId="7" borderId="0" xfId="0" applyNumberFormat="1" applyFont="1" applyFill="1" applyAlignment="1">
      <alignment horizontal="center" vertical="center" wrapText="1"/>
    </xf>
    <xf numFmtId="0" fontId="37" fillId="7" borderId="17" xfId="0" applyFont="1" applyFill="1" applyBorder="1" applyAlignment="1">
      <alignment horizontal="left" vertical="center" wrapText="1"/>
    </xf>
    <xf numFmtId="0" fontId="35" fillId="2" borderId="16" xfId="0" applyFont="1" applyFill="1" applyBorder="1" applyAlignment="1">
      <alignment horizontal="left"/>
    </xf>
    <xf numFmtId="0" fontId="35" fillId="2" borderId="16" xfId="0" applyFont="1" applyFill="1" applyBorder="1" applyAlignment="1">
      <alignment horizontal="left" wrapText="1"/>
    </xf>
    <xf numFmtId="14" fontId="35" fillId="2" borderId="16" xfId="0" applyNumberFormat="1" applyFont="1" applyFill="1" applyBorder="1" applyAlignment="1">
      <alignment horizontal="left"/>
    </xf>
    <xf numFmtId="14" fontId="45" fillId="2" borderId="16" xfId="0" applyNumberFormat="1" applyFont="1" applyFill="1" applyBorder="1" applyAlignment="1">
      <alignment horizontal="left"/>
    </xf>
    <xf numFmtId="14" fontId="35" fillId="2" borderId="16" xfId="0" applyNumberFormat="1" applyFont="1" applyFill="1" applyBorder="1" applyAlignment="1">
      <alignment horizontal="right"/>
    </xf>
    <xf numFmtId="188" fontId="35" fillId="2" borderId="16" xfId="0" applyNumberFormat="1" applyFont="1" applyFill="1" applyBorder="1" applyAlignment="1">
      <alignment horizontal="right"/>
    </xf>
    <xf numFmtId="0" fontId="40" fillId="10" borderId="0" xfId="0" applyFont="1" applyFill="1"/>
    <xf numFmtId="0" fontId="35" fillId="2" borderId="16" xfId="0" applyFont="1" applyFill="1" applyBorder="1" applyAlignment="1">
      <alignment horizontal="center" vertical="top"/>
    </xf>
    <xf numFmtId="0" fontId="35" fillId="2" borderId="16" xfId="0" applyFont="1" applyFill="1" applyBorder="1" applyAlignment="1">
      <alignment horizontal="left" vertical="top" wrapText="1"/>
    </xf>
    <xf numFmtId="0" fontId="35" fillId="2" borderId="16" xfId="0" applyFont="1" applyFill="1" applyBorder="1" applyAlignment="1">
      <alignment horizontal="left" vertical="top"/>
    </xf>
    <xf numFmtId="0" fontId="35" fillId="2" borderId="16" xfId="2" applyFont="1" applyFill="1" applyBorder="1" applyAlignment="1">
      <alignment horizontal="left" vertical="top"/>
    </xf>
    <xf numFmtId="165" fontId="35" fillId="2" borderId="16" xfId="0" applyNumberFormat="1" applyFont="1" applyFill="1" applyBorder="1" applyAlignment="1">
      <alignment horizontal="center" vertical="top"/>
    </xf>
    <xf numFmtId="167" fontId="35" fillId="2" borderId="16" xfId="0" applyNumberFormat="1" applyFont="1" applyFill="1" applyBorder="1" applyAlignment="1">
      <alignment horizontal="right" vertical="top"/>
    </xf>
    <xf numFmtId="172" fontId="35" fillId="2" borderId="16" xfId="0" applyNumberFormat="1" applyFont="1" applyFill="1" applyBorder="1" applyAlignment="1">
      <alignment horizontal="right" vertical="top"/>
    </xf>
    <xf numFmtId="3" fontId="35" fillId="2" borderId="16" xfId="0" applyNumberFormat="1" applyFont="1" applyFill="1" applyBorder="1" applyAlignment="1">
      <alignment horizontal="right" vertical="top"/>
    </xf>
    <xf numFmtId="0" fontId="64" fillId="2" borderId="16" xfId="0" applyFont="1" applyFill="1" applyBorder="1" applyAlignment="1">
      <alignment vertical="center" wrapText="1"/>
    </xf>
    <xf numFmtId="14" fontId="64" fillId="2" borderId="16" xfId="0" applyNumberFormat="1" applyFont="1" applyFill="1" applyBorder="1" applyAlignment="1">
      <alignment vertical="center"/>
    </xf>
    <xf numFmtId="0" fontId="35" fillId="2" borderId="16" xfId="0" applyFont="1" applyFill="1" applyBorder="1" applyAlignment="1">
      <alignment horizontal="right" vertical="top"/>
    </xf>
    <xf numFmtId="14" fontId="35" fillId="2" borderId="16" xfId="0" applyNumberFormat="1" applyFont="1" applyFill="1" applyBorder="1" applyAlignment="1">
      <alignment horizontal="center" vertical="top"/>
    </xf>
    <xf numFmtId="170" fontId="35" fillId="2" borderId="16" xfId="0" applyNumberFormat="1" applyFont="1" applyFill="1" applyBorder="1" applyAlignment="1">
      <alignment horizontal="right" vertical="top"/>
    </xf>
    <xf numFmtId="0" fontId="40" fillId="2" borderId="16" xfId="0" applyFont="1" applyFill="1" applyBorder="1"/>
    <xf numFmtId="0" fontId="64" fillId="2" borderId="0" xfId="0" applyFont="1" applyFill="1"/>
    <xf numFmtId="4" fontId="35" fillId="2" borderId="0" xfId="0" applyNumberFormat="1" applyFont="1" applyFill="1" applyAlignment="1">
      <alignment horizontal="right" vertical="top"/>
    </xf>
    <xf numFmtId="4" fontId="40" fillId="2" borderId="0" xfId="0" applyNumberFormat="1" applyFont="1" applyFill="1"/>
    <xf numFmtId="190" fontId="37" fillId="2" borderId="0" xfId="5" applyNumberFormat="1" applyFont="1" applyFill="1" applyAlignment="1">
      <alignment horizontal="center" vertical="center" wrapText="1"/>
    </xf>
    <xf numFmtId="182" fontId="64" fillId="0" borderId="16" xfId="1" applyNumberFormat="1" applyFont="1" applyBorder="1" applyAlignment="1">
      <alignment horizontal="right" vertical="top"/>
    </xf>
    <xf numFmtId="3" fontId="42" fillId="2" borderId="0" xfId="0" applyNumberFormat="1" applyFont="1" applyFill="1" applyAlignment="1">
      <alignment horizontal="right"/>
    </xf>
    <xf numFmtId="189" fontId="35" fillId="8" borderId="16" xfId="0" applyNumberFormat="1" applyFont="1" applyFill="1" applyBorder="1" applyAlignment="1">
      <alignment horizontal="left" vertical="center"/>
    </xf>
    <xf numFmtId="189" fontId="35" fillId="8" borderId="16" xfId="0" applyNumberFormat="1" applyFont="1" applyFill="1" applyBorder="1" applyAlignment="1">
      <alignment horizontal="right" vertical="center"/>
    </xf>
    <xf numFmtId="189" fontId="35" fillId="8" borderId="16" xfId="23" applyNumberFormat="1" applyFont="1" applyFill="1" applyBorder="1" applyAlignment="1">
      <alignment horizontal="right" vertical="center"/>
    </xf>
    <xf numFmtId="189" fontId="64" fillId="0" borderId="16" xfId="1" applyNumberFormat="1" applyFont="1" applyBorder="1" applyAlignment="1">
      <alignment horizontal="left" vertical="center"/>
    </xf>
    <xf numFmtId="0" fontId="74" fillId="2" borderId="0" xfId="0" applyFont="1" applyFill="1"/>
    <xf numFmtId="0" fontId="75" fillId="2" borderId="0" xfId="0" applyFont="1" applyFill="1"/>
    <xf numFmtId="0" fontId="40" fillId="2" borderId="0" xfId="0" applyFont="1" applyFill="1" applyAlignment="1">
      <alignment horizontal="left"/>
    </xf>
    <xf numFmtId="177" fontId="37" fillId="2" borderId="0" xfId="0" applyNumberFormat="1" applyFont="1" applyFill="1" applyAlignment="1">
      <alignment horizontal="center" vertical="center" wrapText="1"/>
    </xf>
    <xf numFmtId="179" fontId="37" fillId="2" borderId="0" xfId="0" applyNumberFormat="1" applyFont="1" applyFill="1" applyAlignment="1">
      <alignment horizontal="center" vertical="center" wrapText="1"/>
    </xf>
    <xf numFmtId="9" fontId="37" fillId="2" borderId="0" xfId="23" applyFont="1" applyFill="1" applyBorder="1" applyAlignment="1">
      <alignment horizontal="center" vertical="center" wrapText="1"/>
    </xf>
    <xf numFmtId="188" fontId="37" fillId="2" borderId="0" xfId="0" applyNumberFormat="1" applyFont="1" applyFill="1" applyAlignment="1">
      <alignment horizontal="center" vertical="center" wrapText="1"/>
    </xf>
    <xf numFmtId="0" fontId="35" fillId="5" borderId="16" xfId="0" applyFont="1" applyFill="1" applyBorder="1" applyAlignment="1">
      <alignment horizontal="left" vertical="center"/>
    </xf>
    <xf numFmtId="0" fontId="35" fillId="12" borderId="16" xfId="0" applyFont="1" applyFill="1" applyBorder="1" applyAlignment="1">
      <alignment horizontal="left" vertical="center"/>
    </xf>
    <xf numFmtId="174" fontId="35" fillId="12" borderId="16" xfId="0" applyNumberFormat="1" applyFont="1" applyFill="1" applyBorder="1" applyAlignment="1">
      <alignment horizontal="right" vertical="center"/>
    </xf>
    <xf numFmtId="177" fontId="35" fillId="5" borderId="16" xfId="0" applyNumberFormat="1" applyFont="1" applyFill="1" applyBorder="1" applyAlignment="1">
      <alignment horizontal="right" vertical="center"/>
    </xf>
    <xf numFmtId="175" fontId="38" fillId="12" borderId="16" xfId="0" applyNumberFormat="1" applyFont="1" applyFill="1" applyBorder="1" applyAlignment="1">
      <alignment horizontal="right" vertical="center"/>
    </xf>
    <xf numFmtId="169" fontId="35" fillId="5" borderId="16" xfId="0" applyNumberFormat="1" applyFont="1" applyFill="1" applyBorder="1" applyAlignment="1">
      <alignment horizontal="right" vertical="center"/>
    </xf>
    <xf numFmtId="177" fontId="35" fillId="12" borderId="16" xfId="0" applyNumberFormat="1" applyFont="1" applyFill="1" applyBorder="1" applyAlignment="1">
      <alignment horizontal="right" vertical="center"/>
    </xf>
    <xf numFmtId="1" fontId="69" fillId="2" borderId="0" xfId="0" applyNumberFormat="1" applyFont="1" applyFill="1" applyAlignment="1">
      <alignment horizontal="center" vertical="center" wrapText="1"/>
    </xf>
    <xf numFmtId="10" fontId="42" fillId="12" borderId="0" xfId="23" applyNumberFormat="1" applyFont="1" applyFill="1" applyBorder="1" applyAlignment="1">
      <alignment horizontal="right" vertical="center"/>
    </xf>
    <xf numFmtId="0" fontId="51" fillId="2" borderId="0" xfId="0" applyFont="1" applyFill="1" applyAlignment="1">
      <alignment horizontal="left"/>
    </xf>
    <xf numFmtId="0" fontId="35" fillId="8" borderId="2" xfId="4" applyFont="1" applyFill="1" applyBorder="1" applyAlignment="1">
      <alignment wrapText="1"/>
    </xf>
    <xf numFmtId="0" fontId="35" fillId="6" borderId="2" xfId="4" applyFont="1" applyFill="1" applyBorder="1" applyAlignment="1">
      <alignment wrapText="1"/>
    </xf>
    <xf numFmtId="0" fontId="36" fillId="0" borderId="0" xfId="9" applyFont="1"/>
    <xf numFmtId="0" fontId="15" fillId="2" borderId="0" xfId="14" applyFont="1" applyFill="1" applyAlignment="1">
      <alignment vertical="center"/>
    </xf>
    <xf numFmtId="0" fontId="10" fillId="2" borderId="0" xfId="4" applyFont="1" applyFill="1"/>
    <xf numFmtId="0" fontId="60" fillId="2" borderId="0" xfId="14" applyFont="1" applyFill="1" applyAlignment="1">
      <alignment vertical="center"/>
    </xf>
    <xf numFmtId="49" fontId="37" fillId="7" borderId="0" xfId="15" applyNumberFormat="1" applyFont="1" applyFill="1" applyAlignment="1" applyProtection="1">
      <alignment horizontal="left" vertical="center" wrapText="1"/>
      <protection locked="0"/>
    </xf>
    <xf numFmtId="173" fontId="35" fillId="6" borderId="15" xfId="0" applyNumberFormat="1" applyFont="1" applyFill="1" applyBorder="1" applyAlignment="1">
      <alignment horizontal="left" indent="1"/>
    </xf>
    <xf numFmtId="167" fontId="35" fillId="6" borderId="15" xfId="0" applyNumberFormat="1" applyFont="1" applyFill="1" applyBorder="1" applyAlignment="1">
      <alignment horizontal="left" indent="1"/>
    </xf>
    <xf numFmtId="167" fontId="38" fillId="6" borderId="15" xfId="0" applyNumberFormat="1" applyFont="1" applyFill="1" applyBorder="1" applyAlignment="1">
      <alignment horizontal="left" indent="1"/>
    </xf>
    <xf numFmtId="0" fontId="77" fillId="0" borderId="0" xfId="0" applyFont="1" applyAlignment="1">
      <alignment horizontal="left" vertical="center" indent="1"/>
    </xf>
    <xf numFmtId="168" fontId="38" fillId="6" borderId="15" xfId="23" applyNumberFormat="1" applyFont="1" applyFill="1" applyBorder="1" applyAlignment="1">
      <alignment horizontal="left" indent="1"/>
    </xf>
    <xf numFmtId="0" fontId="58" fillId="7" borderId="24" xfId="0" applyFont="1" applyFill="1" applyBorder="1" applyAlignment="1">
      <alignment horizontal="center" vertical="center" wrapText="1"/>
    </xf>
    <xf numFmtId="0" fontId="78" fillId="0" borderId="0" xfId="0" applyFont="1"/>
    <xf numFmtId="174" fontId="42" fillId="0" borderId="0" xfId="0" applyNumberFormat="1" applyFont="1" applyAlignment="1">
      <alignment horizontal="right" vertical="center"/>
    </xf>
    <xf numFmtId="10" fontId="42" fillId="6" borderId="0" xfId="23" applyNumberFormat="1" applyFont="1" applyFill="1" applyBorder="1" applyAlignment="1">
      <alignment horizontal="right" vertical="center"/>
    </xf>
    <xf numFmtId="0" fontId="45" fillId="12" borderId="16" xfId="0" applyFont="1" applyFill="1" applyBorder="1" applyAlignment="1">
      <alignment horizontal="left" vertical="center"/>
    </xf>
    <xf numFmtId="174" fontId="45" fillId="12" borderId="16" xfId="0" applyNumberFormat="1" applyFont="1" applyFill="1" applyBorder="1" applyAlignment="1">
      <alignment horizontal="right" vertical="center"/>
    </xf>
    <xf numFmtId="177" fontId="45" fillId="12" borderId="16" xfId="0" applyNumberFormat="1" applyFont="1" applyFill="1" applyBorder="1" applyAlignment="1">
      <alignment horizontal="right" vertical="center"/>
    </xf>
    <xf numFmtId="182" fontId="4" fillId="0" borderId="16" xfId="1" applyNumberFormat="1" applyBorder="1" applyAlignment="1">
      <alignment horizontal="right" vertical="center"/>
    </xf>
    <xf numFmtId="0" fontId="51" fillId="0" borderId="0" xfId="0" applyFont="1"/>
    <xf numFmtId="0" fontId="76" fillId="0" borderId="0" xfId="4" applyFont="1"/>
    <xf numFmtId="2" fontId="79" fillId="0" borderId="0" xfId="4" applyNumberFormat="1" applyFont="1"/>
    <xf numFmtId="2" fontId="79" fillId="0" borderId="0" xfId="4" applyNumberFormat="1" applyFont="1" applyAlignment="1">
      <alignment horizontal="left"/>
    </xf>
    <xf numFmtId="0" fontId="41" fillId="2" borderId="0" xfId="0" applyFont="1" applyFill="1"/>
    <xf numFmtId="189" fontId="35" fillId="2" borderId="16" xfId="0" applyNumberFormat="1" applyFont="1" applyFill="1" applyBorder="1" applyAlignment="1">
      <alignment horizontal="right"/>
    </xf>
    <xf numFmtId="189" fontId="64" fillId="0" borderId="16" xfId="1" applyNumberFormat="1" applyFont="1" applyBorder="1" applyAlignment="1">
      <alignment horizontal="left"/>
    </xf>
    <xf numFmtId="189" fontId="35" fillId="2" borderId="16" xfId="0" applyNumberFormat="1" applyFont="1" applyFill="1" applyBorder="1" applyAlignment="1">
      <alignment horizontal="left"/>
    </xf>
    <xf numFmtId="184" fontId="64" fillId="0" borderId="16" xfId="1" applyNumberFormat="1" applyFont="1" applyBorder="1" applyAlignment="1">
      <alignment horizontal="left"/>
    </xf>
    <xf numFmtId="184" fontId="35" fillId="2" borderId="16" xfId="0" applyNumberFormat="1" applyFont="1" applyFill="1" applyBorder="1" applyAlignment="1">
      <alignment horizontal="left"/>
    </xf>
    <xf numFmtId="184" fontId="35" fillId="2" borderId="16" xfId="1" applyNumberFormat="1" applyFont="1" applyFill="1" applyBorder="1" applyAlignment="1">
      <alignment horizontal="left"/>
    </xf>
    <xf numFmtId="169" fontId="35" fillId="12" borderId="16" xfId="0" applyNumberFormat="1" applyFont="1" applyFill="1" applyBorder="1" applyAlignment="1">
      <alignment horizontal="right" vertical="center"/>
    </xf>
    <xf numFmtId="167" fontId="37" fillId="7" borderId="16" xfId="0" applyNumberFormat="1" applyFont="1" applyFill="1" applyBorder="1" applyAlignment="1">
      <alignment horizontal="center" vertical="center" wrapText="1"/>
    </xf>
    <xf numFmtId="168" fontId="35" fillId="12" borderId="25" xfId="23" applyNumberFormat="1" applyFont="1" applyFill="1" applyBorder="1" applyAlignment="1">
      <alignment horizontal="right" vertical="center"/>
    </xf>
    <xf numFmtId="175" fontId="37" fillId="0" borderId="0" xfId="0" applyNumberFormat="1" applyFont="1" applyAlignment="1">
      <alignment horizontal="center" vertical="center" wrapText="1"/>
    </xf>
    <xf numFmtId="3" fontId="37" fillId="7" borderId="16" xfId="0" applyNumberFormat="1" applyFont="1" applyFill="1" applyBorder="1" applyAlignment="1">
      <alignment horizontal="center" vertical="center" wrapText="1"/>
    </xf>
    <xf numFmtId="174" fontId="35" fillId="12" borderId="1" xfId="0" applyNumberFormat="1" applyFont="1" applyFill="1" applyBorder="1" applyAlignment="1">
      <alignment horizontal="right" vertical="center"/>
    </xf>
    <xf numFmtId="0" fontId="37" fillId="7" borderId="19" xfId="0" applyFont="1" applyFill="1" applyBorder="1" applyAlignment="1">
      <alignment horizontal="left" vertical="center" wrapText="1"/>
    </xf>
    <xf numFmtId="0" fontId="37" fillId="7" borderId="23" xfId="0" applyFont="1" applyFill="1" applyBorder="1" applyAlignment="1">
      <alignment horizontal="left" vertical="center" wrapText="1"/>
    </xf>
    <xf numFmtId="0" fontId="37" fillId="7" borderId="23" xfId="0" applyFont="1" applyFill="1" applyBorder="1" applyAlignment="1">
      <alignment horizontal="right" vertical="center" wrapText="1"/>
    </xf>
    <xf numFmtId="0" fontId="73" fillId="2" borderId="0" xfId="0" applyFont="1" applyFill="1" applyAlignment="1">
      <alignment horizontal="left"/>
    </xf>
    <xf numFmtId="0" fontId="37" fillId="7" borderId="20" xfId="0" applyFont="1" applyFill="1" applyBorder="1" applyAlignment="1">
      <alignment horizontal="center" vertical="center" wrapText="1"/>
    </xf>
    <xf numFmtId="0" fontId="37" fillId="7" borderId="21" xfId="0" applyFont="1" applyFill="1" applyBorder="1" applyAlignment="1">
      <alignment horizontal="center" vertical="center" wrapText="1"/>
    </xf>
    <xf numFmtId="0" fontId="37" fillId="7" borderId="22" xfId="0" applyFont="1" applyFill="1" applyBorder="1" applyAlignment="1">
      <alignment horizontal="center" vertical="center" wrapText="1"/>
    </xf>
    <xf numFmtId="168" fontId="37" fillId="7" borderId="16" xfId="23" applyNumberFormat="1" applyFont="1" applyFill="1" applyBorder="1" applyAlignment="1">
      <alignment horizontal="center" vertical="center" wrapText="1"/>
    </xf>
    <xf numFmtId="168" fontId="37" fillId="7" borderId="25" xfId="23" applyNumberFormat="1" applyFont="1" applyFill="1" applyBorder="1" applyAlignment="1">
      <alignment horizontal="center" vertical="center" wrapText="1"/>
    </xf>
    <xf numFmtId="0" fontId="45" fillId="12" borderId="16" xfId="0" applyFont="1" applyFill="1" applyBorder="1" applyAlignment="1">
      <alignment horizontal="left" vertical="top"/>
    </xf>
    <xf numFmtId="167" fontId="83" fillId="7" borderId="16" xfId="0" applyNumberFormat="1" applyFont="1" applyFill="1" applyBorder="1" applyAlignment="1">
      <alignment horizontal="center" vertical="center" wrapText="1"/>
    </xf>
    <xf numFmtId="169" fontId="83" fillId="7" borderId="16" xfId="0" applyNumberFormat="1" applyFont="1" applyFill="1" applyBorder="1" applyAlignment="1">
      <alignment horizontal="center" vertical="center" wrapText="1"/>
    </xf>
    <xf numFmtId="9" fontId="35" fillId="12" borderId="0" xfId="23" applyFont="1" applyFill="1" applyAlignment="1">
      <alignment horizontal="left" vertical="top"/>
    </xf>
    <xf numFmtId="0" fontId="84" fillId="5" borderId="16" xfId="0" applyFont="1" applyFill="1" applyBorder="1" applyAlignment="1">
      <alignment horizontal="left" vertical="center"/>
    </xf>
    <xf numFmtId="168" fontId="80" fillId="11" borderId="16" xfId="23" applyNumberFormat="1" applyFont="1" applyFill="1" applyBorder="1" applyAlignment="1">
      <alignment horizontal="right" vertical="center"/>
    </xf>
    <xf numFmtId="168" fontId="80" fillId="2" borderId="16" xfId="23" applyNumberFormat="1" applyFont="1" applyFill="1" applyBorder="1" applyAlignment="1">
      <alignment horizontal="right" vertical="center"/>
    </xf>
    <xf numFmtId="14" fontId="35" fillId="12" borderId="0" xfId="0" applyNumberFormat="1" applyFont="1" applyFill="1" applyAlignment="1">
      <alignment horizontal="left" vertical="top" wrapText="1"/>
    </xf>
    <xf numFmtId="0" fontId="84" fillId="12" borderId="16" xfId="0" applyFont="1" applyFill="1" applyBorder="1" applyAlignment="1">
      <alignment horizontal="left" vertical="top" wrapText="1"/>
    </xf>
    <xf numFmtId="165" fontId="84" fillId="2" borderId="16" xfId="0" applyNumberFormat="1" applyFont="1" applyFill="1" applyBorder="1" applyAlignment="1">
      <alignment horizontal="center" vertical="top"/>
    </xf>
    <xf numFmtId="168" fontId="66" fillId="2" borderId="0" xfId="23" applyNumberFormat="1" applyFont="1" applyFill="1" applyAlignment="1">
      <alignment horizontal="left" indent="1"/>
    </xf>
    <xf numFmtId="2" fontId="35" fillId="12" borderId="0" xfId="0" applyNumberFormat="1" applyFont="1" applyFill="1" applyAlignment="1">
      <alignment horizontal="left" vertical="top" wrapText="1"/>
    </xf>
    <xf numFmtId="0" fontId="38" fillId="6" borderId="0" xfId="0" applyFont="1" applyFill="1" applyAlignment="1">
      <alignment vertical="center"/>
    </xf>
    <xf numFmtId="0" fontId="35" fillId="6" borderId="0" xfId="0" applyFont="1" applyFill="1" applyAlignment="1">
      <alignment vertical="center"/>
    </xf>
    <xf numFmtId="3" fontId="35" fillId="12" borderId="0" xfId="0" applyNumberFormat="1" applyFont="1" applyFill="1" applyAlignment="1">
      <alignment horizontal="right" vertical="top"/>
    </xf>
    <xf numFmtId="3" fontId="71" fillId="2" borderId="0" xfId="0" applyNumberFormat="1" applyFont="1" applyFill="1"/>
    <xf numFmtId="3" fontId="37" fillId="7" borderId="0" xfId="5" applyNumberFormat="1" applyFont="1" applyFill="1" applyAlignment="1">
      <alignment horizontal="center" vertical="center" wrapText="1"/>
    </xf>
    <xf numFmtId="3" fontId="35" fillId="12" borderId="16" xfId="0" applyNumberFormat="1" applyFont="1" applyFill="1" applyBorder="1" applyAlignment="1">
      <alignment horizontal="right" vertical="top"/>
    </xf>
    <xf numFmtId="3" fontId="37" fillId="2" borderId="0" xfId="5" applyNumberFormat="1" applyFont="1" applyFill="1" applyAlignment="1">
      <alignment horizontal="center" vertical="center" wrapText="1"/>
    </xf>
    <xf numFmtId="14" fontId="37" fillId="7" borderId="26" xfId="0" applyNumberFormat="1" applyFont="1" applyFill="1" applyBorder="1" applyAlignment="1">
      <alignment horizontal="center" vertical="center" wrapText="1"/>
    </xf>
    <xf numFmtId="1" fontId="37" fillId="7" borderId="27" xfId="0" applyNumberFormat="1" applyFont="1" applyFill="1" applyBorder="1" applyAlignment="1">
      <alignment horizontal="center" vertical="center" wrapText="1"/>
    </xf>
    <xf numFmtId="0" fontId="38" fillId="8" borderId="0" xfId="0" applyFont="1" applyFill="1" applyAlignment="1">
      <alignment vertical="center"/>
    </xf>
    <xf numFmtId="0" fontId="35" fillId="8" borderId="0" xfId="0" applyFont="1" applyFill="1" applyAlignment="1">
      <alignment vertical="center"/>
    </xf>
    <xf numFmtId="14" fontId="42" fillId="2" borderId="0" xfId="0" applyNumberFormat="1" applyFont="1" applyFill="1" applyAlignment="1">
      <alignment horizontal="right"/>
    </xf>
    <xf numFmtId="173" fontId="45" fillId="2" borderId="16" xfId="0" applyNumberFormat="1" applyFont="1" applyFill="1" applyBorder="1" applyAlignment="1">
      <alignment horizontal="right"/>
    </xf>
    <xf numFmtId="173" fontId="84" fillId="2" borderId="16" xfId="0" applyNumberFormat="1" applyFont="1" applyFill="1" applyBorder="1" applyAlignment="1">
      <alignment horizontal="right"/>
    </xf>
    <xf numFmtId="188" fontId="84" fillId="2" borderId="16" xfId="0" applyNumberFormat="1" applyFont="1" applyFill="1" applyBorder="1" applyAlignment="1">
      <alignment horizontal="right"/>
    </xf>
    <xf numFmtId="14" fontId="84" fillId="2" borderId="16" xfId="0" applyNumberFormat="1" applyFont="1" applyFill="1" applyBorder="1" applyAlignment="1">
      <alignment horizontal="left"/>
    </xf>
    <xf numFmtId="184" fontId="84" fillId="2" borderId="16" xfId="0" applyNumberFormat="1" applyFont="1" applyFill="1" applyBorder="1" applyAlignment="1">
      <alignment horizontal="left"/>
    </xf>
    <xf numFmtId="188" fontId="37" fillId="7" borderId="0" xfId="0" applyNumberFormat="1" applyFont="1" applyFill="1" applyAlignment="1">
      <alignment horizontal="right" vertical="center" wrapText="1"/>
    </xf>
    <xf numFmtId="14" fontId="84" fillId="2" borderId="16" xfId="0" applyNumberFormat="1" applyFont="1" applyFill="1" applyBorder="1" applyAlignment="1">
      <alignment horizontal="right"/>
    </xf>
    <xf numFmtId="188" fontId="83" fillId="7" borderId="0" xfId="0" applyNumberFormat="1" applyFont="1" applyFill="1" applyAlignment="1">
      <alignment horizontal="right" vertical="center" wrapText="1"/>
    </xf>
    <xf numFmtId="14" fontId="35" fillId="12" borderId="16" xfId="0" applyNumberFormat="1" applyFont="1" applyFill="1" applyBorder="1" applyAlignment="1">
      <alignment horizontal="right" vertical="top" wrapText="1"/>
    </xf>
    <xf numFmtId="1" fontId="83" fillId="7" borderId="0" xfId="0" applyNumberFormat="1" applyFont="1" applyFill="1" applyAlignment="1">
      <alignment horizontal="center" vertical="center" wrapText="1"/>
    </xf>
    <xf numFmtId="3" fontId="85" fillId="2" borderId="0" xfId="0" applyNumberFormat="1" applyFont="1" applyFill="1" applyAlignment="1">
      <alignment horizontal="right"/>
    </xf>
    <xf numFmtId="14" fontId="85" fillId="2" borderId="0" xfId="0" applyNumberFormat="1" applyFont="1" applyFill="1" applyAlignment="1">
      <alignment horizontal="right"/>
    </xf>
    <xf numFmtId="184" fontId="84" fillId="2" borderId="16" xfId="1" applyNumberFormat="1" applyFont="1" applyFill="1" applyBorder="1" applyAlignment="1">
      <alignment horizontal="left"/>
    </xf>
    <xf numFmtId="189" fontId="84" fillId="2" borderId="16" xfId="0" applyNumberFormat="1" applyFont="1" applyFill="1" applyBorder="1" applyAlignment="1">
      <alignment horizontal="left"/>
    </xf>
    <xf numFmtId="184" fontId="0" fillId="2" borderId="0" xfId="0" applyNumberFormat="1" applyFill="1"/>
    <xf numFmtId="10" fontId="0" fillId="2" borderId="0" xfId="23" applyNumberFormat="1" applyFont="1" applyFill="1"/>
    <xf numFmtId="184" fontId="80" fillId="0" borderId="16" xfId="1" applyNumberFormat="1" applyFont="1" applyBorder="1" applyAlignment="1">
      <alignment horizontal="left"/>
    </xf>
    <xf numFmtId="0" fontId="37" fillId="7" borderId="0" xfId="0" applyFont="1" applyFill="1" applyAlignment="1">
      <alignment horizontal="center" vertical="center" wrapText="1"/>
    </xf>
    <xf numFmtId="4" fontId="35" fillId="2" borderId="16" xfId="0" applyNumberFormat="1" applyFont="1" applyFill="1" applyBorder="1" applyAlignment="1">
      <alignment horizontal="left" wrapText="1"/>
    </xf>
    <xf numFmtId="0" fontId="86" fillId="2" borderId="28" xfId="0" applyFont="1" applyFill="1" applyBorder="1"/>
    <xf numFmtId="0" fontId="84" fillId="12" borderId="16" xfId="0" applyFont="1" applyFill="1" applyBorder="1" applyAlignment="1">
      <alignment horizontal="left" vertical="center"/>
    </xf>
    <xf numFmtId="0" fontId="88" fillId="0" borderId="0" xfId="0" applyFont="1"/>
    <xf numFmtId="169" fontId="0" fillId="0" borderId="5" xfId="1" applyNumberFormat="1" applyFont="1" applyBorder="1"/>
    <xf numFmtId="188" fontId="0" fillId="0" borderId="5" xfId="1" applyNumberFormat="1" applyFont="1" applyBorder="1"/>
    <xf numFmtId="169" fontId="0" fillId="0" borderId="0" xfId="1" applyNumberFormat="1" applyFont="1"/>
    <xf numFmtId="0" fontId="89" fillId="0" borderId="10" xfId="0" applyFont="1" applyBorder="1"/>
    <xf numFmtId="169" fontId="89" fillId="0" borderId="10" xfId="0" applyNumberFormat="1" applyFont="1" applyBorder="1"/>
    <xf numFmtId="0" fontId="83" fillId="7" borderId="17" xfId="0" applyFont="1" applyFill="1" applyBorder="1" applyAlignment="1">
      <alignment horizontal="center" vertical="center" wrapText="1"/>
    </xf>
    <xf numFmtId="0" fontId="90" fillId="0" borderId="0" xfId="0" applyFont="1"/>
    <xf numFmtId="167" fontId="89" fillId="0" borderId="10" xfId="0" applyNumberFormat="1" applyFont="1" applyBorder="1"/>
    <xf numFmtId="10" fontId="47" fillId="2" borderId="0" xfId="23" applyNumberFormat="1" applyFont="1" applyFill="1"/>
    <xf numFmtId="0" fontId="35" fillId="2" borderId="2" xfId="4" applyFont="1" applyFill="1" applyBorder="1"/>
    <xf numFmtId="167" fontId="35" fillId="2" borderId="2" xfId="11" applyNumberFormat="1" applyFont="1" applyFill="1" applyBorder="1"/>
    <xf numFmtId="167" fontId="35" fillId="2" borderId="0" xfId="11" applyNumberFormat="1" applyFont="1" applyFill="1"/>
    <xf numFmtId="168" fontId="10" fillId="0" borderId="0" xfId="23" applyNumberFormat="1" applyFont="1"/>
    <xf numFmtId="169" fontId="18" fillId="0" borderId="7" xfId="4" applyNumberFormat="1" applyFont="1" applyBorder="1" applyAlignment="1">
      <alignment horizontal="right"/>
    </xf>
    <xf numFmtId="0" fontId="39" fillId="6" borderId="0" xfId="4" applyFont="1" applyFill="1" applyAlignment="1">
      <alignment horizontal="right"/>
    </xf>
    <xf numFmtId="184" fontId="68" fillId="2" borderId="0" xfId="4" applyNumberFormat="1" applyFont="1" applyFill="1"/>
    <xf numFmtId="0" fontId="54" fillId="2" borderId="0" xfId="0" applyFont="1" applyFill="1"/>
    <xf numFmtId="166" fontId="37" fillId="2" borderId="0" xfId="5" applyFont="1" applyFill="1" applyAlignment="1">
      <alignment horizontal="center" vertical="center" wrapText="1"/>
    </xf>
    <xf numFmtId="0" fontId="7" fillId="0" borderId="7" xfId="4" applyBorder="1"/>
    <xf numFmtId="0" fontId="35" fillId="6" borderId="29" xfId="9" applyFont="1" applyFill="1" applyBorder="1" applyAlignment="1">
      <alignment vertical="top"/>
    </xf>
    <xf numFmtId="0" fontId="10" fillId="0" borderId="7" xfId="4" applyFont="1" applyBorder="1"/>
    <xf numFmtId="0" fontId="35" fillId="2" borderId="4" xfId="9" applyFont="1" applyFill="1" applyBorder="1" applyAlignment="1">
      <alignment horizontal="right" vertical="top"/>
    </xf>
    <xf numFmtId="0" fontId="35" fillId="8" borderId="4" xfId="9" applyFont="1" applyFill="1" applyBorder="1" applyAlignment="1">
      <alignment horizontal="right" vertical="top"/>
    </xf>
    <xf numFmtId="169" fontId="35" fillId="8" borderId="0" xfId="4" applyNumberFormat="1" applyFont="1" applyFill="1"/>
    <xf numFmtId="0" fontId="38" fillId="2" borderId="30" xfId="9" applyFont="1" applyFill="1" applyBorder="1" applyAlignment="1">
      <alignment horizontal="right" vertical="center"/>
    </xf>
    <xf numFmtId="169" fontId="38" fillId="2" borderId="3" xfId="4" applyNumberFormat="1" applyFont="1" applyFill="1" applyBorder="1" applyAlignment="1">
      <alignment vertical="center"/>
    </xf>
    <xf numFmtId="169" fontId="38" fillId="2" borderId="3" xfId="4" applyNumberFormat="1" applyFont="1" applyFill="1" applyBorder="1" applyAlignment="1">
      <alignment horizontal="center" vertical="center"/>
    </xf>
    <xf numFmtId="169" fontId="35" fillId="2" borderId="5" xfId="4" applyNumberFormat="1" applyFont="1" applyFill="1" applyBorder="1" applyAlignment="1">
      <alignment horizontal="center" vertical="center"/>
    </xf>
    <xf numFmtId="169" fontId="35" fillId="8" borderId="5" xfId="4" applyNumberFormat="1" applyFont="1" applyFill="1" applyBorder="1" applyAlignment="1">
      <alignment horizontal="center" vertical="center"/>
    </xf>
    <xf numFmtId="0" fontId="35" fillId="2" borderId="16" xfId="0" applyFont="1" applyFill="1" applyBorder="1" applyAlignment="1">
      <alignment vertical="top" wrapText="1"/>
    </xf>
    <xf numFmtId="0" fontId="35" fillId="2" borderId="16" xfId="0" applyFont="1" applyFill="1" applyBorder="1" applyAlignment="1">
      <alignment vertical="top"/>
    </xf>
    <xf numFmtId="1" fontId="37" fillId="2" borderId="0" xfId="0" applyNumberFormat="1" applyFont="1" applyFill="1" applyAlignment="1">
      <alignment horizontal="center" vertical="center" wrapText="1"/>
    </xf>
    <xf numFmtId="0" fontId="35" fillId="14" borderId="16" xfId="0" applyFont="1" applyFill="1" applyBorder="1" applyAlignment="1">
      <alignment horizontal="right" vertical="center"/>
    </xf>
    <xf numFmtId="182" fontId="64" fillId="14" borderId="16" xfId="1" applyNumberFormat="1" applyFont="1" applyFill="1" applyBorder="1" applyAlignment="1">
      <alignment horizontal="right" vertical="center"/>
    </xf>
    <xf numFmtId="10" fontId="64" fillId="14" borderId="16" xfId="23" applyNumberFormat="1" applyFont="1" applyFill="1" applyBorder="1" applyAlignment="1">
      <alignment horizontal="right" vertical="center"/>
    </xf>
    <xf numFmtId="189" fontId="64" fillId="14" borderId="16" xfId="1" applyNumberFormat="1" applyFont="1" applyFill="1" applyBorder="1" applyAlignment="1">
      <alignment horizontal="right" vertical="center"/>
    </xf>
    <xf numFmtId="43" fontId="64" fillId="14" borderId="16" xfId="1" applyFont="1" applyFill="1" applyBorder="1" applyAlignment="1">
      <alignment horizontal="right" vertical="center"/>
    </xf>
    <xf numFmtId="168" fontId="80" fillId="14" borderId="16" xfId="23" applyNumberFormat="1" applyFont="1" applyFill="1" applyBorder="1" applyAlignment="1">
      <alignment horizontal="right" vertical="center"/>
    </xf>
    <xf numFmtId="184" fontId="64" fillId="14" borderId="16" xfId="1" applyNumberFormat="1" applyFont="1" applyFill="1" applyBorder="1" applyAlignment="1">
      <alignment horizontal="right" vertical="center"/>
    </xf>
    <xf numFmtId="10" fontId="71" fillId="2" borderId="0" xfId="0" applyNumberFormat="1" applyFont="1" applyFill="1" applyAlignment="1">
      <alignment horizontal="center"/>
    </xf>
    <xf numFmtId="0" fontId="71" fillId="2" borderId="0" xfId="0" applyFont="1" applyFill="1" applyAlignment="1">
      <alignment horizontal="right"/>
    </xf>
    <xf numFmtId="0" fontId="64" fillId="0" borderId="31" xfId="4" applyFont="1" applyBorder="1"/>
    <xf numFmtId="167" fontId="64" fillId="2" borderId="31" xfId="11" applyNumberFormat="1" applyFont="1" applyFill="1" applyBorder="1" applyAlignment="1">
      <alignment horizontal="right"/>
    </xf>
    <xf numFmtId="0" fontId="64" fillId="0" borderId="24" xfId="4" applyFont="1" applyBorder="1"/>
    <xf numFmtId="167" fontId="64" fillId="2" borderId="24" xfId="11" applyNumberFormat="1" applyFont="1" applyFill="1" applyBorder="1" applyAlignment="1">
      <alignment horizontal="right"/>
    </xf>
    <xf numFmtId="0" fontId="37" fillId="15" borderId="28" xfId="0" applyFont="1" applyFill="1" applyBorder="1" applyAlignment="1">
      <alignment horizontal="center" vertical="center" wrapText="1"/>
    </xf>
    <xf numFmtId="184" fontId="37" fillId="15" borderId="28" xfId="0" applyNumberFormat="1" applyFont="1" applyFill="1" applyBorder="1" applyAlignment="1">
      <alignment horizontal="center" vertical="center" wrapText="1"/>
    </xf>
    <xf numFmtId="184" fontId="37" fillId="7" borderId="0" xfId="6" applyNumberFormat="1" applyFont="1" applyFill="1" applyAlignment="1">
      <alignment horizontal="center" vertical="center" wrapText="1"/>
    </xf>
    <xf numFmtId="169" fontId="35" fillId="2" borderId="16" xfId="0" applyNumberFormat="1" applyFont="1" applyFill="1" applyBorder="1" applyAlignment="1">
      <alignment horizontal="right" vertical="top"/>
    </xf>
    <xf numFmtId="169" fontId="35" fillId="2" borderId="16" xfId="0" applyNumberFormat="1" applyFont="1" applyFill="1" applyBorder="1" applyAlignment="1">
      <alignment horizontal="center" vertical="top"/>
    </xf>
    <xf numFmtId="9" fontId="35" fillId="2" borderId="16" xfId="23" applyFont="1" applyFill="1" applyBorder="1" applyAlignment="1">
      <alignment horizontal="center" vertical="top"/>
    </xf>
    <xf numFmtId="3" fontId="40" fillId="2" borderId="16" xfId="0" applyNumberFormat="1" applyFont="1" applyFill="1" applyBorder="1"/>
    <xf numFmtId="0" fontId="38" fillId="2" borderId="0" xfId="0" applyFont="1" applyFill="1" applyAlignment="1">
      <alignment vertical="center"/>
    </xf>
    <xf numFmtId="0" fontId="35" fillId="2" borderId="0" xfId="0" applyFont="1" applyFill="1" applyAlignment="1">
      <alignment vertical="center"/>
    </xf>
    <xf numFmtId="0" fontId="35" fillId="2" borderId="16" xfId="0" applyFont="1" applyFill="1" applyBorder="1" applyAlignment="1">
      <alignment horizontal="left" vertical="center" wrapText="1"/>
    </xf>
    <xf numFmtId="0" fontId="35" fillId="6" borderId="16" xfId="23" applyNumberFormat="1" applyFont="1" applyFill="1" applyBorder="1" applyAlignment="1">
      <alignment horizontal="right" vertical="center"/>
    </xf>
    <xf numFmtId="0" fontId="35" fillId="8" borderId="16" xfId="23" applyNumberFormat="1" applyFont="1" applyFill="1" applyBorder="1" applyAlignment="1">
      <alignment horizontal="right" vertical="center"/>
    </xf>
    <xf numFmtId="9" fontId="0" fillId="2" borderId="0" xfId="23" applyFont="1" applyFill="1"/>
    <xf numFmtId="174" fontId="35" fillId="6" borderId="16" xfId="0" applyNumberFormat="1" applyFont="1" applyFill="1" applyBorder="1" applyAlignment="1">
      <alignment vertical="center"/>
    </xf>
    <xf numFmtId="9" fontId="35" fillId="6" borderId="16" xfId="23" applyFont="1" applyFill="1" applyBorder="1" applyAlignment="1">
      <alignment vertical="center"/>
    </xf>
    <xf numFmtId="179" fontId="35" fillId="6" borderId="16" xfId="0" applyNumberFormat="1" applyFont="1" applyFill="1" applyBorder="1" applyAlignment="1">
      <alignment vertical="center"/>
    </xf>
    <xf numFmtId="174" fontId="35" fillId="8" borderId="16" xfId="0" applyNumberFormat="1" applyFont="1" applyFill="1" applyBorder="1" applyAlignment="1">
      <alignment vertical="center"/>
    </xf>
    <xf numFmtId="9" fontId="35" fillId="8" borderId="16" xfId="23" applyFont="1" applyFill="1" applyBorder="1" applyAlignment="1">
      <alignment vertical="center"/>
    </xf>
    <xf numFmtId="179" fontId="35" fillId="8" borderId="16" xfId="0" applyNumberFormat="1" applyFont="1" applyFill="1" applyBorder="1" applyAlignment="1">
      <alignment vertical="center"/>
    </xf>
    <xf numFmtId="174" fontId="35" fillId="2" borderId="16" xfId="0" applyNumberFormat="1" applyFont="1" applyFill="1" applyBorder="1" applyAlignment="1">
      <alignment vertical="center"/>
    </xf>
    <xf numFmtId="189" fontId="40" fillId="2" borderId="0" xfId="0" applyNumberFormat="1" applyFont="1" applyFill="1"/>
    <xf numFmtId="182" fontId="67" fillId="0" borderId="16" xfId="1" applyNumberFormat="1" applyFont="1" applyBorder="1"/>
    <xf numFmtId="182" fontId="96" fillId="0" borderId="28" xfId="1" applyNumberFormat="1" applyFont="1" applyBorder="1"/>
    <xf numFmtId="0" fontId="97" fillId="9" borderId="6" xfId="4" applyFont="1" applyFill="1" applyBorder="1"/>
    <xf numFmtId="0" fontId="68" fillId="0" borderId="0" xfId="4" applyFont="1"/>
    <xf numFmtId="0" fontId="68" fillId="0" borderId="7" xfId="4" applyFont="1" applyBorder="1"/>
    <xf numFmtId="0" fontId="40" fillId="0" borderId="7" xfId="9" applyFont="1" applyBorder="1" applyAlignment="1">
      <alignment vertical="top"/>
    </xf>
    <xf numFmtId="0" fontId="40" fillId="0" borderId="4" xfId="9" applyFont="1" applyBorder="1" applyAlignment="1">
      <alignment vertical="top"/>
    </xf>
    <xf numFmtId="0" fontId="40" fillId="0" borderId="0" xfId="9" applyFont="1" applyAlignment="1">
      <alignment vertical="top"/>
    </xf>
    <xf numFmtId="0" fontId="65" fillId="2" borderId="16" xfId="0" applyFont="1" applyFill="1" applyBorder="1"/>
    <xf numFmtId="182" fontId="64" fillId="0" borderId="16" xfId="1" applyNumberFormat="1" applyFont="1" applyBorder="1"/>
    <xf numFmtId="182" fontId="98" fillId="0" borderId="16" xfId="1" applyNumberFormat="1" applyFont="1" applyBorder="1"/>
    <xf numFmtId="167" fontId="99" fillId="2" borderId="16" xfId="11" applyNumberFormat="1" applyFont="1" applyFill="1" applyBorder="1"/>
    <xf numFmtId="168" fontId="100" fillId="2" borderId="0" xfId="23" applyNumberFormat="1" applyFont="1" applyFill="1" applyAlignment="1">
      <alignment horizontal="left"/>
    </xf>
    <xf numFmtId="191" fontId="35" fillId="2" borderId="16" xfId="0" applyNumberFormat="1" applyFont="1" applyFill="1" applyBorder="1" applyAlignment="1">
      <alignment horizontal="left"/>
    </xf>
    <xf numFmtId="191" fontId="84" fillId="2" borderId="16" xfId="0" applyNumberFormat="1" applyFont="1" applyFill="1" applyBorder="1" applyAlignment="1">
      <alignment horizontal="left"/>
    </xf>
    <xf numFmtId="169" fontId="35" fillId="2" borderId="2" xfId="4" applyNumberFormat="1" applyFont="1" applyFill="1" applyBorder="1"/>
    <xf numFmtId="0" fontId="101" fillId="0" borderId="4" xfId="9" applyFont="1" applyBorder="1" applyAlignment="1">
      <alignment vertical="top"/>
    </xf>
    <xf numFmtId="169" fontId="18" fillId="0" borderId="2" xfId="4" applyNumberFormat="1" applyFont="1" applyBorder="1"/>
    <xf numFmtId="0" fontId="102" fillId="0" borderId="0" xfId="4" applyFont="1"/>
    <xf numFmtId="0" fontId="28" fillId="0" borderId="4" xfId="9" applyFont="1" applyBorder="1" applyAlignment="1">
      <alignment vertical="top"/>
    </xf>
    <xf numFmtId="169" fontId="28" fillId="0" borderId="2" xfId="4" applyNumberFormat="1" applyFont="1" applyBorder="1"/>
    <xf numFmtId="0" fontId="39" fillId="6" borderId="0" xfId="0" applyFont="1" applyFill="1" applyAlignment="1">
      <alignment horizontal="left" wrapText="1"/>
    </xf>
    <xf numFmtId="0" fontId="35" fillId="6" borderId="0" xfId="0" applyFont="1" applyFill="1"/>
    <xf numFmtId="0" fontId="51" fillId="3" borderId="0" xfId="0" applyFont="1" applyFill="1" applyAlignment="1">
      <alignment horizontal="left" vertical="center"/>
    </xf>
    <xf numFmtId="0" fontId="46" fillId="0" borderId="0" xfId="0" applyFont="1" applyAlignment="1">
      <alignment wrapText="1"/>
    </xf>
    <xf numFmtId="0" fontId="87" fillId="3" borderId="0" xfId="0" applyFont="1" applyFill="1" applyAlignment="1">
      <alignment horizontal="left" vertical="center"/>
    </xf>
    <xf numFmtId="0" fontId="54" fillId="3" borderId="0" xfId="0" applyFont="1" applyFill="1" applyAlignment="1">
      <alignment horizontal="left" vertical="center"/>
    </xf>
    <xf numFmtId="0" fontId="54" fillId="0" borderId="0" xfId="0" applyFont="1"/>
    <xf numFmtId="0" fontId="54" fillId="2" borderId="0" xfId="0" applyFont="1" applyFill="1"/>
    <xf numFmtId="0" fontId="51" fillId="2" borderId="0" xfId="0" applyFont="1" applyFill="1" applyAlignment="1">
      <alignment horizontal="left"/>
    </xf>
    <xf numFmtId="0" fontId="65" fillId="2" borderId="0" xfId="0" applyFont="1" applyFill="1" applyAlignment="1">
      <alignment horizontal="left"/>
    </xf>
    <xf numFmtId="0" fontId="74" fillId="2" borderId="0" xfId="0" applyFont="1" applyFill="1"/>
    <xf numFmtId="0" fontId="20" fillId="2" borderId="0" xfId="0" applyFont="1" applyFill="1" applyAlignment="1">
      <alignment horizontal="left"/>
    </xf>
    <xf numFmtId="0" fontId="5" fillId="2" borderId="0" xfId="0" applyFont="1" applyFill="1"/>
    <xf numFmtId="0" fontId="64" fillId="0" borderId="16" xfId="4" applyFont="1" applyBorder="1" applyAlignment="1">
      <alignment wrapText="1"/>
    </xf>
  </cellXfs>
  <cellStyles count="62">
    <cellStyle name="%" xfId="51" xr:uid="{AD0CB02F-39F6-436B-B2C3-B59F9AEB1D75}"/>
    <cellStyle name="0,00" xfId="47" xr:uid="{F1903FAB-3F75-42CD-8743-25EAAB460E1B}"/>
    <cellStyle name="Comma" xfId="1" builtinId="3"/>
    <cellStyle name="Comma 2" xfId="11" xr:uid="{1B62FF6D-E9DB-4E00-859C-0D896DE1A335}"/>
    <cellStyle name="Comma 2 2" xfId="24" xr:uid="{AA4FCDFD-BECC-4CEB-9252-AC283A9B0FDE}"/>
    <cellStyle name="Comma 2 3" xfId="7" xr:uid="{9F68865A-8D80-4510-BD2F-A116C673526C}"/>
    <cellStyle name="Comma 2 3 2" xfId="25" xr:uid="{D6662A89-F2CB-4A41-86E8-25A769741854}"/>
    <cellStyle name="Comma 2 4" xfId="60" xr:uid="{B6E27FF3-6E51-4289-84F6-5EBD8663872A}"/>
    <cellStyle name="Comma 20" xfId="17" xr:uid="{D0FABCB0-E9BB-4CDE-9CF4-4402FD5B6FB2}"/>
    <cellStyle name="Comma 20 2" xfId="26" xr:uid="{D6A9B2F5-7C23-45B5-B9C1-566B97B7ED87}"/>
    <cellStyle name="Comma 3" xfId="19" xr:uid="{EAA0433D-6CDF-4B1A-AC5F-D0F5A45E640A}"/>
    <cellStyle name="Comma 3 2" xfId="27" xr:uid="{599578E5-338B-45A3-B014-A40D57856CF7}"/>
    <cellStyle name="Dobrá 2" xfId="61" xr:uid="{BE6FE558-ADC3-4528-8036-BFFC54F3485D}"/>
    <cellStyle name="Good 2" xfId="56" xr:uid="{0FF0B270-F3E8-45D8-A5A6-617B2FCBA5BE}"/>
    <cellStyle name="Hyperlink" xfId="21" builtinId="8"/>
    <cellStyle name="Normal" xfId="0" builtinId="0"/>
    <cellStyle name="Normal 12 2" xfId="53" xr:uid="{154D7FA3-62B9-40D7-AAB6-6CD5342F91F5}"/>
    <cellStyle name="Normal 15" xfId="14" xr:uid="{4A0494F0-7E31-4CF7-80EF-82470CDC9720}"/>
    <cellStyle name="Normal 2" xfId="2" xr:uid="{08B8B751-C026-4321-BE34-1F440DD42283}"/>
    <cellStyle name="Normal 2 2" xfId="10" xr:uid="{C0252039-7A4D-45B7-85F1-46C4731A5393}"/>
    <cellStyle name="Normal 2 2 2" xfId="29" xr:uid="{B54D5C03-7038-498B-9B03-13144FB07088}"/>
    <cellStyle name="Normal 2 2 2 2" xfId="49" xr:uid="{D83B30AA-159B-44F0-A184-9E5CA99BBAD9}"/>
    <cellStyle name="Normal 2 2 3 3" xfId="13" xr:uid="{E4DA7BB5-3296-4D07-A400-0888013CEB51}"/>
    <cellStyle name="Normal 2 2 9" xfId="12" xr:uid="{C1EA1B00-27CF-49EE-B648-254C1261692B}"/>
    <cellStyle name="Normal 2 3" xfId="28" xr:uid="{D583CC7B-2FD3-47D6-B063-34BA1C9DC19D}"/>
    <cellStyle name="Normal 2 4" xfId="46" xr:uid="{23438A6D-7D68-4CC5-AB6B-92C776BCBCE4}"/>
    <cellStyle name="Normal 2 5" xfId="58" xr:uid="{07E9FA6F-DB45-4AE4-8232-E8FEF332BB29}"/>
    <cellStyle name="Normal 3" xfId="4" xr:uid="{4888EA4B-C7FF-4160-A9A1-5C2B29B4265A}"/>
    <cellStyle name="Normal 3 2" xfId="30" xr:uid="{3976A656-B3AA-40EE-8493-B130188F7DD2}"/>
    <cellStyle name="Normal 3 2 2" xfId="54" xr:uid="{E1C65B9A-E2C4-469C-94B2-1100834A0E0D}"/>
    <cellStyle name="Normal 3 2 3" xfId="59" xr:uid="{E0A33BD8-A805-4070-BA98-ADFEC754382E}"/>
    <cellStyle name="Normal 3 3" xfId="5" xr:uid="{C64E9D41-DB66-458C-8EAC-C00BCAD55E75}"/>
    <cellStyle name="Normal 3 3 2" xfId="31" xr:uid="{20D3D91D-66F2-4FD4-A670-2B6085E0CAF7}"/>
    <cellStyle name="Normal 3 5" xfId="6" xr:uid="{82AA1D7E-8ACD-4D32-B554-274777D1056F}"/>
    <cellStyle name="Normal 3 5 2" xfId="32" xr:uid="{CC1FEACA-0620-4E21-BE1C-DA0C98884F45}"/>
    <cellStyle name="Normal 4" xfId="3" xr:uid="{55F57BFB-D559-4EE2-80F9-63D41E561611}"/>
    <cellStyle name="Normal 4 2" xfId="33" xr:uid="{C84591D9-2C32-4063-9F3E-DDE5210CBEE8}"/>
    <cellStyle name="Normal 43 2" xfId="9" xr:uid="{A1D7E340-8578-4D59-906C-B5A0FBC2A2EA}"/>
    <cellStyle name="Normal 43 2 2" xfId="34" xr:uid="{17442DF4-D4CF-43BF-A4B0-59B68B214C2B}"/>
    <cellStyle name="Normal 5" xfId="22" xr:uid="{E8E4D8EF-0A15-428B-98CA-CE8D1D512768}"/>
    <cellStyle name="Normal 5 2" xfId="35" xr:uid="{584ABF29-1D4F-40A3-8A11-C5F402135756}"/>
    <cellStyle name="Normal 57" xfId="16" xr:uid="{A0812DCE-9250-477D-8951-DEF123348A3A}"/>
    <cellStyle name="Normal 57 2" xfId="36" xr:uid="{305D381E-738C-45DF-996A-150072B08714}"/>
    <cellStyle name="Normal 6" xfId="55" xr:uid="{AB29FB26-1F10-42F3-B64B-66133EEF849D}"/>
    <cellStyle name="Normal 7" xfId="50" xr:uid="{C1002725-9DF0-42E9-A2AA-DAAAC352D7CD}"/>
    <cellStyle name="Normal 86" xfId="20" xr:uid="{BD4204F9-5B39-4C74-8C40-FADB88C74334}"/>
    <cellStyle name="Normal 86 2" xfId="37" xr:uid="{70F87095-3DF1-4C81-BA3B-08B1F483FA89}"/>
    <cellStyle name="Normálne_FAV_9.16" xfId="57" xr:uid="{ABA98FCB-2845-497D-9861-CFF625F18D80}"/>
    <cellStyle name="Normalny_RENT ROLL AUGUST FOR VALUATION 2" xfId="15" xr:uid="{181D6B20-37AA-4C82-B0AE-B661728638F6}"/>
    <cellStyle name="Percent" xfId="23" builtinId="5"/>
    <cellStyle name="Percent 2" xfId="8" xr:uid="{DD1717A8-B81B-428E-B10F-40A926158CF1}"/>
    <cellStyle name="Percent 2 2" xfId="38" xr:uid="{16EEB71A-985F-4971-9564-DEAC50FF7C2D}"/>
    <cellStyle name="Percent 3" xfId="18" xr:uid="{10BC0223-95C1-47FE-98A6-6E1626B1C317}"/>
    <cellStyle name="Percent 3 2" xfId="39" xr:uid="{1820B07D-A0CF-4300-B670-8EA5599CCE5C}"/>
    <cellStyle name="Percent 4" xfId="48" xr:uid="{83A2F909-609C-4CD5-B868-43AF714B9C7B}"/>
    <cellStyle name="Percent 7 2" xfId="52" xr:uid="{C6860848-8094-4359-9336-B00261B23C4C}"/>
    <cellStyle name="Pivot Table Category" xfId="40" xr:uid="{D8AC65DD-F416-4407-9BF5-F86B08041C59}"/>
    <cellStyle name="Pivot Table Corner" xfId="41" xr:uid="{6DAB2EC0-4089-4A4A-A43A-C3886BD52BC4}"/>
    <cellStyle name="Pivot Table Field" xfId="42" xr:uid="{18D2CE1D-A39E-4FC7-91E7-A96FEE17E7D7}"/>
    <cellStyle name="Pivot Table Result" xfId="43" xr:uid="{B6D2E350-6081-44FE-9234-345C9A51C08D}"/>
    <cellStyle name="Pivot Table Title" xfId="44" xr:uid="{D0F46425-296E-4E19-85B1-D40F46759F5C}"/>
    <cellStyle name="Pivot Table Value" xfId="45" xr:uid="{CFC5307F-35C6-4790-8F81-94D2E1757E93}"/>
  </cellStyles>
  <dxfs count="0"/>
  <tableStyles count="0" defaultTableStyle="TableStyleMedium2" defaultPivotStyle="PivotStyleLight16"/>
  <colors>
    <indexedColors>
      <rgbColor rgb="FF000000"/>
      <rgbColor rgb="FFFFFFFF"/>
      <rgbColor rgb="FFCC0000"/>
      <rgbColor rgb="FF00FF00"/>
      <rgbColor rgb="FF0000FF"/>
      <rgbColor rgb="FFFFFF00"/>
      <rgbColor rgb="FFFF00FF"/>
      <rgbColor rgb="FF00FFFF"/>
      <rgbColor rgb="FF800000"/>
      <rgbColor rgb="FF008000"/>
      <rgbColor rgb="FF000080"/>
      <rgbColor rgb="FF7F6000"/>
      <rgbColor rgb="FF800080"/>
      <rgbColor rgb="FF008080"/>
      <rgbColor rgb="FFCCCCCC"/>
      <rgbColor rgb="FF808080"/>
      <rgbColor rgb="FF9999FF"/>
      <rgbColor rgb="FF993366"/>
      <rgbColor rgb="FFFFF2CC"/>
      <rgbColor rgb="FFDDEEFF"/>
      <rgbColor rgb="FF660066"/>
      <rgbColor rgb="FFFF8080"/>
      <rgbColor rgb="FF0070C0"/>
      <rgbColor rgb="FFD6E4F0"/>
      <rgbColor rgb="FF000080"/>
      <rgbColor rgb="FFFF00FF"/>
      <rgbColor rgb="FFFFFF00"/>
      <rgbColor rgb="FF00FFFF"/>
      <rgbColor rgb="FF800080"/>
      <rgbColor rgb="FF800000"/>
      <rgbColor rgb="FF008080"/>
      <rgbColor rgb="FF0000FF"/>
      <rgbColor rgb="FF00CCFF"/>
      <rgbColor rgb="FFF2F2F2"/>
      <rgbColor rgb="FFE2F0D7"/>
      <rgbColor rgb="FFFFFF99"/>
      <rgbColor rgb="FF99CCFF"/>
      <rgbColor rgb="FFFFE0E0"/>
      <rgbColor rgb="FFCC99FF"/>
      <rgbColor rgb="FFFFD966"/>
      <rgbColor rgb="FF3366FF"/>
      <rgbColor rgb="FF33CCCC"/>
      <rgbColor rgb="FF99CC00"/>
      <rgbColor rgb="FFFFCC00"/>
      <rgbColor rgb="FFFF9900"/>
      <rgbColor rgb="FFFF6600"/>
      <rgbColor rgb="FF595959"/>
      <rgbColor rgb="FF969696"/>
      <rgbColor rgb="FF003366"/>
      <rgbColor rgb="FF339966"/>
      <rgbColor rgb="FF003300"/>
      <rgbColor rgb="FF555555"/>
      <rgbColor rgb="FF7F4B00"/>
      <rgbColor rgb="FF993366"/>
      <rgbColor rgb="FF2F5496"/>
      <rgbColor rgb="FF1F3864"/>
      <rgbColor rgb="00003366"/>
      <rgbColor rgb="00339966"/>
      <rgbColor rgb="00003300"/>
      <rgbColor rgb="00333300"/>
      <rgbColor rgb="00993300"/>
      <rgbColor rgb="00993366"/>
      <rgbColor rgb="00333399"/>
      <rgbColor rgb="00333333"/>
    </indexedColors>
    <mruColors>
      <color rgb="FFDCC5ED"/>
      <color rgb="FF003F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000" b="0" i="0" u="none" strike="noStrike" kern="1200" spc="0" baseline="0">
                <a:solidFill>
                  <a:schemeClr val="tx1"/>
                </a:solidFill>
                <a:latin typeface="+mn-lt"/>
                <a:ea typeface="+mn-ea"/>
                <a:cs typeface="+mn-cs"/>
              </a:defRPr>
            </a:pPr>
            <a:r>
              <a:rPr lang="en-GB" sz="1600" b="1" i="0" u="none" strike="noStrike" kern="1200" baseline="0">
                <a:solidFill>
                  <a:schemeClr val="tx1"/>
                </a:solidFill>
                <a:latin typeface="+mn-lt"/>
                <a:ea typeface="+mn-ea"/>
                <a:cs typeface="+mn-cs"/>
              </a:rPr>
              <a:t>Monthly Footfall</a:t>
            </a:r>
          </a:p>
        </c:rich>
      </c:tx>
      <c:overlay val="0"/>
      <c:spPr>
        <a:noFill/>
        <a:ln>
          <a:noFill/>
        </a:ln>
        <a:effectLst/>
      </c:spPr>
      <c:txPr>
        <a:bodyPr rot="0" spcFirstLastPara="1" vertOverflow="ellipsis" vert="horz" wrap="square" anchor="ctr" anchorCtr="1"/>
        <a:lstStyle/>
        <a:p>
          <a:pPr>
            <a:defRPr lang="en-GB" sz="10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Footfall!$B$5</c:f>
              <c:strCache>
                <c:ptCount val="1"/>
                <c:pt idx="0">
                  <c:v>2023</c:v>
                </c:pt>
              </c:strCache>
            </c:strRef>
          </c:tx>
          <c:spPr>
            <a:solidFill>
              <a:schemeClr val="accent1"/>
            </a:solidFill>
            <a:ln>
              <a:noFill/>
            </a:ln>
            <a:effectLst/>
          </c:spPr>
          <c:invertIfNegative val="0"/>
          <c:cat>
            <c:strRef>
              <c:f>Footfall!$C$4:$N$4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Footfall!$C$5:$N$5</c:f>
              <c:numCache>
                <c:formatCode>_-* #\ ##0_-;\-* #\ ##0_-;_-* "-"??_-;_-@_-</c:formatCode>
                <c:ptCount val="12"/>
                <c:pt idx="0">
                  <c:v>958982</c:v>
                </c:pt>
                <c:pt idx="1">
                  <c:v>907807</c:v>
                </c:pt>
                <c:pt idx="2">
                  <c:v>1017461</c:v>
                </c:pt>
                <c:pt idx="3">
                  <c:v>942735</c:v>
                </c:pt>
                <c:pt idx="4">
                  <c:v>983630</c:v>
                </c:pt>
                <c:pt idx="5">
                  <c:v>988337</c:v>
                </c:pt>
                <c:pt idx="6">
                  <c:v>934065</c:v>
                </c:pt>
                <c:pt idx="7">
                  <c:v>999391</c:v>
                </c:pt>
                <c:pt idx="8">
                  <c:v>967543</c:v>
                </c:pt>
                <c:pt idx="9">
                  <c:v>1008153</c:v>
                </c:pt>
                <c:pt idx="10">
                  <c:v>1048007</c:v>
                </c:pt>
                <c:pt idx="11">
                  <c:v>1070047</c:v>
                </c:pt>
              </c:numCache>
            </c:numRef>
          </c:val>
          <c:extLst>
            <c:ext xmlns:c16="http://schemas.microsoft.com/office/drawing/2014/chart" uri="{C3380CC4-5D6E-409C-BE32-E72D297353CC}">
              <c16:uniqueId val="{00000000-2EE2-4356-B984-A7E57F1F4B8F}"/>
            </c:ext>
          </c:extLst>
        </c:ser>
        <c:ser>
          <c:idx val="1"/>
          <c:order val="1"/>
          <c:tx>
            <c:strRef>
              <c:f>Footfall!$B$6</c:f>
              <c:strCache>
                <c:ptCount val="1"/>
                <c:pt idx="0">
                  <c:v>2024</c:v>
                </c:pt>
              </c:strCache>
            </c:strRef>
          </c:tx>
          <c:spPr>
            <a:solidFill>
              <a:schemeClr val="accent2"/>
            </a:solidFill>
            <a:ln>
              <a:noFill/>
            </a:ln>
            <a:effectLst/>
          </c:spPr>
          <c:invertIfNegative val="0"/>
          <c:cat>
            <c:strRef>
              <c:f>Footfall!$C$4:$N$4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Footfall!$C$6:$N$6</c:f>
              <c:numCache>
                <c:formatCode>_-* #\ ##0_-;\-* #\ ##0_-;_-* "-"??_-;_-@_-</c:formatCode>
                <c:ptCount val="12"/>
                <c:pt idx="0">
                  <c:v>989336</c:v>
                </c:pt>
                <c:pt idx="1">
                  <c:v>968296</c:v>
                </c:pt>
                <c:pt idx="2">
                  <c:v>998402</c:v>
                </c:pt>
                <c:pt idx="3">
                  <c:v>937171</c:v>
                </c:pt>
                <c:pt idx="4">
                  <c:v>1000045</c:v>
                </c:pt>
                <c:pt idx="5">
                  <c:v>1000650</c:v>
                </c:pt>
                <c:pt idx="6">
                  <c:v>999060</c:v>
                </c:pt>
                <c:pt idx="7">
                  <c:v>997292</c:v>
                </c:pt>
                <c:pt idx="8">
                  <c:v>955429</c:v>
                </c:pt>
                <c:pt idx="9">
                  <c:v>1010383</c:v>
                </c:pt>
                <c:pt idx="10">
                  <c:v>1042588</c:v>
                </c:pt>
                <c:pt idx="11">
                  <c:v>1122374</c:v>
                </c:pt>
              </c:numCache>
            </c:numRef>
          </c:val>
          <c:extLst>
            <c:ext xmlns:c16="http://schemas.microsoft.com/office/drawing/2014/chart" uri="{C3380CC4-5D6E-409C-BE32-E72D297353CC}">
              <c16:uniqueId val="{00000001-2EE2-4356-B984-A7E57F1F4B8F}"/>
            </c:ext>
          </c:extLst>
        </c:ser>
        <c:ser>
          <c:idx val="2"/>
          <c:order val="2"/>
          <c:tx>
            <c:strRef>
              <c:f>Footfall!$B$7</c:f>
              <c:strCache>
                <c:ptCount val="1"/>
                <c:pt idx="0">
                  <c:v>2025</c:v>
                </c:pt>
              </c:strCache>
            </c:strRef>
          </c:tx>
          <c:spPr>
            <a:solidFill>
              <a:schemeClr val="accent3"/>
            </a:solidFill>
            <a:ln>
              <a:noFill/>
            </a:ln>
            <a:effectLst/>
          </c:spPr>
          <c:invertIfNegative val="0"/>
          <c:cat>
            <c:strRef>
              <c:f>Footfall!$C$4:$N$4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Footfall!$C$7:$N$7</c:f>
              <c:numCache>
                <c:formatCode>_-* #\ ##0_-;\-* #\ ##0_-;_-* "-"??_-;_-@_-</c:formatCode>
                <c:ptCount val="12"/>
                <c:pt idx="0">
                  <c:v>1005804</c:v>
                </c:pt>
                <c:pt idx="1">
                  <c:v>948840</c:v>
                </c:pt>
                <c:pt idx="2">
                  <c:v>954453</c:v>
                </c:pt>
                <c:pt idx="3">
                  <c:v>955262</c:v>
                </c:pt>
                <c:pt idx="4">
                  <c:v>976470</c:v>
                </c:pt>
                <c:pt idx="5">
                  <c:v>967181</c:v>
                </c:pt>
                <c:pt idx="6">
                  <c:v>955469</c:v>
                </c:pt>
                <c:pt idx="7">
                  <c:v>940045</c:v>
                </c:pt>
                <c:pt idx="8">
                  <c:v>942406</c:v>
                </c:pt>
                <c:pt idx="9">
                  <c:v>1001328</c:v>
                </c:pt>
                <c:pt idx="10">
                  <c:v>1021353</c:v>
                </c:pt>
                <c:pt idx="11">
                  <c:v>1093176</c:v>
                </c:pt>
              </c:numCache>
            </c:numRef>
          </c:val>
          <c:extLst>
            <c:ext xmlns:c16="http://schemas.microsoft.com/office/drawing/2014/chart" uri="{C3380CC4-5D6E-409C-BE32-E72D297353CC}">
              <c16:uniqueId val="{00000002-2EE2-4356-B984-A7E57F1F4B8F}"/>
            </c:ext>
          </c:extLst>
        </c:ser>
        <c:dLbls>
          <c:showLegendKey val="0"/>
          <c:showVal val="0"/>
          <c:showCatName val="0"/>
          <c:showSerName val="0"/>
          <c:showPercent val="0"/>
          <c:showBubbleSize val="0"/>
        </c:dLbls>
        <c:gapWidth val="219"/>
        <c:overlap val="-27"/>
        <c:axId val="213696447"/>
        <c:axId val="213707487"/>
      </c:barChart>
      <c:catAx>
        <c:axId val="213696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07487"/>
        <c:crosses val="autoZero"/>
        <c:auto val="1"/>
        <c:lblAlgn val="ctr"/>
        <c:lblOffset val="100"/>
        <c:noMultiLvlLbl val="0"/>
      </c:catAx>
      <c:valAx>
        <c:axId val="213707487"/>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696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800" b="1" i="0" u="none" strike="noStrike" kern="1200" spc="0" baseline="0">
                <a:solidFill>
                  <a:srgbClr val="000000"/>
                </a:solidFill>
                <a:latin typeface="+mn-lt"/>
                <a:ea typeface="+mn-ea"/>
                <a:cs typeface="+mn-cs"/>
              </a:defRPr>
            </a:pPr>
            <a:r>
              <a:rPr lang="en-GB" sz="1800" b="1" i="0" u="none" strike="noStrike" kern="1200" baseline="0">
                <a:solidFill>
                  <a:srgbClr val="000000"/>
                </a:solidFill>
                <a:latin typeface="+mn-lt"/>
                <a:ea typeface="+mn-ea"/>
                <a:cs typeface="+mn-cs"/>
              </a:rPr>
              <a:t>Top 10 Tenants</a:t>
            </a:r>
          </a:p>
        </c:rich>
      </c:tx>
      <c:overlay val="0"/>
      <c:spPr>
        <a:noFill/>
        <a:ln>
          <a:noFill/>
        </a:ln>
        <a:effectLst/>
      </c:spPr>
      <c:txPr>
        <a:bodyPr rot="0" spcFirstLastPara="1" vertOverflow="ellipsis" vert="horz" wrap="square" anchor="ctr" anchorCtr="1"/>
        <a:lstStyle/>
        <a:p>
          <a:pPr algn="ctr" rtl="0">
            <a:defRPr lang="en-GB" sz="1800" b="1" i="0" u="none" strike="noStrike" kern="1200" spc="0" baseline="0">
              <a:solidFill>
                <a:srgbClr val="000000"/>
              </a:solidFill>
              <a:latin typeface="+mn-lt"/>
              <a:ea typeface="+mn-ea"/>
              <a:cs typeface="+mn-cs"/>
            </a:defRPr>
          </a:pPr>
          <a:endParaRPr lang="en-US"/>
        </a:p>
      </c:txPr>
    </c:title>
    <c:autoTitleDeleted val="0"/>
    <c:plotArea>
      <c:layout/>
      <c:barChart>
        <c:barDir val="col"/>
        <c:grouping val="clustered"/>
        <c:varyColors val="0"/>
        <c:ser>
          <c:idx val="0"/>
          <c:order val="0"/>
          <c:tx>
            <c:strRef>
              <c:f>'Statistics - Lib'!$C$25</c:f>
              <c:strCache>
                <c:ptCount val="1"/>
                <c:pt idx="0">
                  <c:v>% of GLA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'Statistics - Lib'!$A$26:$A$35</c:f>
              <c:strCache>
                <c:ptCount val="10"/>
                <c:pt idx="0">
                  <c:v>TESCO</c:v>
                </c:pt>
                <c:pt idx="1">
                  <c:v>NEW YORKER CZ</c:v>
                </c:pt>
                <c:pt idx="2">
                  <c:v>DM DROGERIE</c:v>
                </c:pt>
                <c:pt idx="3">
                  <c:v>CINEMA CITY</c:v>
                </c:pt>
                <c:pt idx="4">
                  <c:v>Lékarna Dr.MAX</c:v>
                </c:pt>
                <c:pt idx="5">
                  <c:v>McDonald´s</c:v>
                </c:pt>
                <c:pt idx="6">
                  <c:v>CCC</c:v>
                </c:pt>
                <c:pt idx="7">
                  <c:v>C &amp; A</c:v>
                </c:pt>
                <c:pt idx="8">
                  <c:v>H &amp; M</c:v>
                </c:pt>
                <c:pt idx="9">
                  <c:v>ČESKÁ SPOŘITELNA</c:v>
                </c:pt>
              </c:strCache>
            </c:strRef>
          </c:cat>
          <c:val>
            <c:numRef>
              <c:f>'Statistics - Lib'!$C$26:$C$35</c:f>
              <c:numCache>
                <c:formatCode>0%</c:formatCode>
                <c:ptCount val="10"/>
                <c:pt idx="0">
                  <c:v>0.11637985763630664</c:v>
                </c:pt>
                <c:pt idx="1">
                  <c:v>3.1894062478676113E-2</c:v>
                </c:pt>
                <c:pt idx="2">
                  <c:v>1.3388164344467967E-2</c:v>
                </c:pt>
                <c:pt idx="3">
                  <c:v>5.9933629254952978E-2</c:v>
                </c:pt>
                <c:pt idx="4">
                  <c:v>7.7953666586337688E-3</c:v>
                </c:pt>
                <c:pt idx="5">
                  <c:v>8.7454944508218186E-3</c:v>
                </c:pt>
                <c:pt idx="6">
                  <c:v>2.3105380400936654E-2</c:v>
                </c:pt>
                <c:pt idx="7">
                  <c:v>2.9821056386629456E-2</c:v>
                </c:pt>
                <c:pt idx="8">
                  <c:v>4.1816419763003577E-2</c:v>
                </c:pt>
                <c:pt idx="9">
                  <c:v>6.4781440376457909E-3</c:v>
                </c:pt>
              </c:numCache>
            </c:numRef>
          </c:val>
          <c:extLst>
            <c:ext xmlns:c16="http://schemas.microsoft.com/office/drawing/2014/chart" uri="{C3380CC4-5D6E-409C-BE32-E72D297353CC}">
              <c16:uniqueId val="{00000000-B501-4FC2-A398-260A406B4704}"/>
            </c:ext>
          </c:extLst>
        </c:ser>
        <c:ser>
          <c:idx val="1"/>
          <c:order val="1"/>
          <c:tx>
            <c:strRef>
              <c:f>'Statistics - Lib'!$E$25</c:f>
              <c:strCache>
                <c:ptCount val="1"/>
                <c:pt idx="0">
                  <c:v>% ofFixed Rent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'Statistics - Lib'!$A$26:$A$35</c:f>
              <c:strCache>
                <c:ptCount val="10"/>
                <c:pt idx="0">
                  <c:v>TESCO</c:v>
                </c:pt>
                <c:pt idx="1">
                  <c:v>NEW YORKER CZ</c:v>
                </c:pt>
                <c:pt idx="2">
                  <c:v>DM DROGERIE</c:v>
                </c:pt>
                <c:pt idx="3">
                  <c:v>CINEMA CITY</c:v>
                </c:pt>
                <c:pt idx="4">
                  <c:v>Lékarna Dr.MAX</c:v>
                </c:pt>
                <c:pt idx="5">
                  <c:v>McDonald´s</c:v>
                </c:pt>
                <c:pt idx="6">
                  <c:v>CCC</c:v>
                </c:pt>
                <c:pt idx="7">
                  <c:v>C &amp; A</c:v>
                </c:pt>
                <c:pt idx="8">
                  <c:v>H &amp; M</c:v>
                </c:pt>
                <c:pt idx="9">
                  <c:v>ČESKÁ SPOŘITELNA</c:v>
                </c:pt>
              </c:strCache>
            </c:strRef>
          </c:cat>
          <c:val>
            <c:numRef>
              <c:f>'Statistics - Lib'!$E$26:$E$35</c:f>
              <c:numCache>
                <c:formatCode>0%</c:formatCode>
                <c:ptCount val="10"/>
                <c:pt idx="0">
                  <c:v>5.9830113441037065E-2</c:v>
                </c:pt>
                <c:pt idx="1">
                  <c:v>3.8286784201106351E-2</c:v>
                </c:pt>
                <c:pt idx="2">
                  <c:v>3.1949737494901313E-2</c:v>
                </c:pt>
                <c:pt idx="3">
                  <c:v>3.1800646002516704E-2</c:v>
                </c:pt>
                <c:pt idx="4">
                  <c:v>2.548758203279549E-2</c:v>
                </c:pt>
                <c:pt idx="5">
                  <c:v>1.0995586520102919E-2</c:v>
                </c:pt>
                <c:pt idx="6">
                  <c:v>2.2006473599090179E-2</c:v>
                </c:pt>
                <c:pt idx="7">
                  <c:v>2.137577032879966E-2</c:v>
                </c:pt>
                <c:pt idx="8">
                  <c:v>0</c:v>
                </c:pt>
                <c:pt idx="9">
                  <c:v>2.0298148408306099E-2</c:v>
                </c:pt>
              </c:numCache>
            </c:numRef>
          </c:val>
          <c:extLst>
            <c:ext xmlns:c16="http://schemas.microsoft.com/office/drawing/2014/chart" uri="{C3380CC4-5D6E-409C-BE32-E72D297353CC}">
              <c16:uniqueId val="{00000001-B501-4FC2-A398-260A406B4704}"/>
            </c:ext>
          </c:extLst>
        </c:ser>
        <c:dLbls>
          <c:dLblPos val="outEnd"/>
          <c:showLegendKey val="0"/>
          <c:showVal val="1"/>
          <c:showCatName val="0"/>
          <c:showSerName val="0"/>
          <c:showPercent val="0"/>
          <c:showBubbleSize val="0"/>
        </c:dLbls>
        <c:gapWidth val="219"/>
        <c:overlap val="-27"/>
        <c:axId val="278344048"/>
        <c:axId val="278347408"/>
      </c:barChart>
      <c:catAx>
        <c:axId val="27834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347408"/>
        <c:crosses val="autoZero"/>
        <c:auto val="1"/>
        <c:lblAlgn val="ctr"/>
        <c:lblOffset val="100"/>
        <c:noMultiLvlLbl val="0"/>
      </c:catAx>
      <c:valAx>
        <c:axId val="2783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34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7775604177548006"/>
          <c:y val="2.731069982147033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36476199766473105"/>
          <c:y val="0.28997537781072807"/>
          <c:w val="0.3614556607722858"/>
          <c:h val="0.71002484083416006"/>
        </c:manualLayout>
      </c:layout>
      <c:pieChart>
        <c:varyColors val="1"/>
        <c:ser>
          <c:idx val="0"/>
          <c:order val="0"/>
          <c:tx>
            <c:strRef>
              <c:f>'Statistics - Usti'!$F$4</c:f>
              <c:strCache>
                <c:ptCount val="1"/>
                <c:pt idx="0">
                  <c:v>Area share (%)</c:v>
                </c:pt>
              </c:strCache>
            </c:strRef>
          </c:tx>
          <c:spPr>
            <a:effectLst/>
          </c:spPr>
          <c:dPt>
            <c:idx val="0"/>
            <c:bubble3D val="0"/>
            <c:spPr>
              <a:solidFill>
                <a:schemeClr val="accent1"/>
              </a:solidFill>
              <a:ln>
                <a:noFill/>
              </a:ln>
              <a:effectLst/>
              <a:extLst>
                <a:ext uri="{91240B29-F687-4F45-9708-019B960494DF}">
                  <a14:hiddenLine xmlns:a14="http://schemas.microsoft.com/office/drawing/2010/main" w="0" cap="flat" cmpd="sng" algn="ctr">
                    <a:solidFill>
                      <a:prstClr val="black"/>
                    </a:solidFill>
                    <a:prstDash val="solid"/>
                    <a:round/>
                    <a:headEnd type="none" w="med" len="med"/>
                    <a:tailEnd type="none" w="med" len="med"/>
                  </a14:hiddenLine>
                </a:ext>
              </a:extLst>
            </c:spPr>
            <c:extLst>
              <c:ext xmlns:c16="http://schemas.microsoft.com/office/drawing/2014/chart" uri="{C3380CC4-5D6E-409C-BE32-E72D297353CC}">
                <c16:uniqueId val="{00000001-EEE4-43A0-B4EC-DA92CD65B3CA}"/>
              </c:ext>
            </c:extLst>
          </c:dPt>
          <c:dPt>
            <c:idx val="1"/>
            <c:bubble3D val="0"/>
            <c:spPr>
              <a:solidFill>
                <a:schemeClr val="accent3"/>
              </a:solidFill>
              <a:ln>
                <a:noFill/>
              </a:ln>
              <a:effectLst/>
              <a:extLst>
                <a:ext uri="{91240B29-F687-4F45-9708-019B960494DF}">
                  <a14:hiddenLine xmlns:a14="http://schemas.microsoft.com/office/drawing/2010/main" w="0" cap="flat" cmpd="sng" algn="ctr">
                    <a:solidFill>
                      <a:prstClr val="black"/>
                    </a:solidFill>
                    <a:prstDash val="solid"/>
                    <a:round/>
                    <a:headEnd type="none" w="med" len="med"/>
                    <a:tailEnd type="none" w="med" len="med"/>
                  </a14:hiddenLine>
                </a:ext>
              </a:extLst>
            </c:spPr>
            <c:extLst>
              <c:ext xmlns:c16="http://schemas.microsoft.com/office/drawing/2014/chart" uri="{C3380CC4-5D6E-409C-BE32-E72D297353CC}">
                <c16:uniqueId val="{00000002-EEE4-43A0-B4EC-DA92CD65B3CA}"/>
              </c:ext>
            </c:extLst>
          </c:dPt>
          <c:dPt>
            <c:idx val="2"/>
            <c:bubble3D val="0"/>
            <c:spPr>
              <a:solidFill>
                <a:schemeClr val="accent5"/>
              </a:solidFill>
              <a:ln>
                <a:noFill/>
              </a:ln>
              <a:effectLst/>
              <a:extLst>
                <a:ext uri="{91240B29-F687-4F45-9708-019B960494DF}">
                  <a14:hiddenLine xmlns:a14="http://schemas.microsoft.com/office/drawing/2010/main" w="0" cap="flat" cmpd="sng" algn="ctr">
                    <a:solidFill>
                      <a:prstClr val="black"/>
                    </a:solidFill>
                    <a:prstDash val="solid"/>
                    <a:round/>
                    <a:headEnd type="none" w="med" len="med"/>
                    <a:tailEnd type="none" w="med" len="med"/>
                  </a14:hiddenLine>
                </a:ext>
              </a:extLst>
            </c:spPr>
            <c:extLst>
              <c:ext xmlns:c16="http://schemas.microsoft.com/office/drawing/2014/chart" uri="{C3380CC4-5D6E-409C-BE32-E72D297353CC}">
                <c16:uniqueId val="{00000003-EEE4-43A0-B4EC-DA92CD65B3CA}"/>
              </c:ext>
            </c:extLst>
          </c:dPt>
          <c:dPt>
            <c:idx val="3"/>
            <c:bubble3D val="0"/>
            <c:spPr>
              <a:solidFill>
                <a:schemeClr val="accent1">
                  <a:lumMod val="60000"/>
                </a:schemeClr>
              </a:solidFill>
              <a:ln>
                <a:noFill/>
              </a:ln>
              <a:effectLst/>
              <a:extLst>
                <a:ext uri="{91240B29-F687-4F45-9708-019B960494DF}">
                  <a14:hiddenLine xmlns:a14="http://schemas.microsoft.com/office/drawing/2010/main" w="0" cap="flat" cmpd="sng" algn="ctr">
                    <a:solidFill>
                      <a:prstClr val="black"/>
                    </a:solidFill>
                    <a:prstDash val="solid"/>
                    <a:round/>
                    <a:headEnd type="none" w="med" len="med"/>
                    <a:tailEnd type="none" w="med" len="med"/>
                  </a14:hiddenLine>
                </a:ext>
              </a:extLst>
            </c:spPr>
            <c:extLst>
              <c:ext xmlns:c16="http://schemas.microsoft.com/office/drawing/2014/chart" uri="{C3380CC4-5D6E-409C-BE32-E72D297353CC}">
                <c16:uniqueId val="{00000004-EEE4-43A0-B4EC-DA92CD65B3CA}"/>
              </c:ext>
            </c:extLst>
          </c:dPt>
          <c:dLbls>
            <c:dLbl>
              <c:idx val="1"/>
              <c:layout>
                <c:manualLayout>
                  <c:x val="4.1320994984415001E-3"/>
                  <c:y val="1.597857597584009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E4-43A0-B4EC-DA92CD65B3CA}"/>
                </c:ext>
              </c:extLst>
            </c:dLbl>
            <c:dLbl>
              <c:idx val="2"/>
              <c:delete val="1"/>
              <c:extLst>
                <c:ext xmlns:c15="http://schemas.microsoft.com/office/drawing/2012/chart" uri="{CE6537A1-D6FC-4f65-9D91-7224C49458BB}"/>
                <c:ext xmlns:c16="http://schemas.microsoft.com/office/drawing/2014/chart" uri="{C3380CC4-5D6E-409C-BE32-E72D297353CC}">
                  <c16:uniqueId val="{00000003-EEE4-43A0-B4EC-DA92CD65B3CA}"/>
                </c:ext>
              </c:extLst>
            </c:dLbl>
            <c:dLbl>
              <c:idx val="3"/>
              <c:layout>
                <c:manualLayout>
                  <c:x val="2.1832123365274972E-2"/>
                  <c:y val="2.985953620384764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E4-43A0-B4EC-DA92CD65B3C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prstDash val="solid"/>
                  <a:round/>
                </a:ln>
                <a:effectLst/>
              </c:spPr>
            </c:leaderLines>
            <c:extLst>
              <c:ext xmlns:c15="http://schemas.microsoft.com/office/drawing/2012/chart" uri="{CE6537A1-D6FC-4f65-9D91-7224C49458BB}"/>
            </c:extLst>
          </c:dLbls>
          <c:cat>
            <c:strRef>
              <c:f>'Statistics - Usti'!$A$5:$A$8</c:f>
              <c:strCache>
                <c:ptCount val="4"/>
                <c:pt idx="0">
                  <c:v>Retail</c:v>
                </c:pt>
                <c:pt idx="1">
                  <c:v>Storage</c:v>
                </c:pt>
                <c:pt idx="2">
                  <c:v>Terrace</c:v>
                </c:pt>
                <c:pt idx="3">
                  <c:v>Other</c:v>
                </c:pt>
              </c:strCache>
            </c:strRef>
          </c:cat>
          <c:val>
            <c:numRef>
              <c:f>'Statistics - Usti'!$F$5:$F$8</c:f>
              <c:numCache>
                <c:formatCode>0%;\(0%\);\-</c:formatCode>
                <c:ptCount val="4"/>
                <c:pt idx="0">
                  <c:v>0.93686736591169661</c:v>
                </c:pt>
                <c:pt idx="1">
                  <c:v>2.9347655903334199E-2</c:v>
                </c:pt>
                <c:pt idx="2">
                  <c:v>5.0506107270642748E-3</c:v>
                </c:pt>
                <c:pt idx="3">
                  <c:v>2.8734367457904964E-2</c:v>
                </c:pt>
              </c:numCache>
            </c:numRef>
          </c:val>
          <c:extLst>
            <c:ext xmlns:c16="http://schemas.microsoft.com/office/drawing/2014/chart" uri="{C3380CC4-5D6E-409C-BE32-E72D297353CC}">
              <c16:uniqueId val="{00000000-EEE4-43A0-B4EC-DA92CD65B3CA}"/>
            </c:ext>
          </c:extLst>
        </c:ser>
        <c:dLbls>
          <c:showLegendKey val="0"/>
          <c:showVal val="0"/>
          <c:showCatName val="0"/>
          <c:showSerName val="0"/>
          <c:showPercent val="0"/>
          <c:showBubbleSize val="0"/>
          <c:showLeaderLines val="1"/>
        </c:dLbls>
        <c:firstSliceAng val="0"/>
      </c:pie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egendEntry>
        <c:idx val="1"/>
        <c:delete val="1"/>
      </c:legendEntry>
      <c:layout>
        <c:manualLayout>
          <c:xMode val="edge"/>
          <c:yMode val="edge"/>
          <c:x val="0.80588248558103781"/>
          <c:y val="1.2931138212903871E-3"/>
          <c:w val="0.19411754912081045"/>
          <c:h val="0.99870684244889862"/>
        </c:manualLayout>
      </c:layout>
      <c:overlay val="0"/>
      <c:spPr>
        <a:noFill/>
        <a:ln>
          <a:noFill/>
        </a:ln>
        <a:effectLst/>
        <a:extLst>
          <a:ext uri="{909E8E84-426E-40DD-AFC4-6F175D3DCCD1}">
            <a14:hiddenFill xmlns:a14="http://schemas.microsoft.com/office/drawing/2010/main">
              <a:solidFill>
                <a:srgbClr val="435254"/>
              </a:solidFill>
            </a14:hiddenFill>
          </a:ext>
          <a:ext uri="{91240B29-F687-4F45-9708-019B960494DF}">
            <a14:hiddenLine xmlns:a14="http://schemas.microsoft.com/office/drawing/2010/main">
              <a:solidFill>
                <a:srgbClr val="435254"/>
              </a:solidFill>
            </a14:hiddenLine>
          </a:ext>
        </a:extLst>
      </c:spPr>
      <c:txPr>
        <a:bodyPr rot="0" spcFirstLastPara="1" vertOverflow="ellipsis" vert="horz" wrap="square" anchor="ctr" anchorCtr="1"/>
        <a:lstStyle/>
        <a:p>
          <a:pPr>
            <a:defRPr sz="900" b="0" i="0" u="none" strike="noStrike" kern="1200" baseline="0">
              <a:solidFill>
                <a:srgbClr val="595959"/>
              </a:solidFill>
              <a:latin typeface="Calibre"/>
              <a:ea typeface="Calibre"/>
              <a:cs typeface="Calibre"/>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prstDash val="solid"/>
          <a:round/>
        </a14:hiddenLine>
      </a:ext>
    </a:ex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28953923893792755"/>
          <c:y val="0.2722704585514486"/>
          <c:w val="0.38997726988308323"/>
          <c:h val="0.7173075845195851"/>
        </c:manualLayout>
      </c:layout>
      <c:pieChart>
        <c:varyColors val="1"/>
        <c:ser>
          <c:idx val="0"/>
          <c:order val="0"/>
          <c:tx>
            <c:strRef>
              <c:f>'Statistics - Usti'!$B$14</c:f>
              <c:strCache>
                <c:ptCount val="1"/>
                <c:pt idx="0">
                  <c:v>Fixed Rent p.a. (2026)</c:v>
                </c:pt>
              </c:strCache>
            </c:strRef>
          </c:tx>
          <c:dLbls>
            <c:dLbl>
              <c:idx val="1"/>
              <c:layout>
                <c:manualLayout>
                  <c:x val="2.4806898868452325E-2"/>
                  <c:y val="0.1220298124581597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0-41A6-BCAA-85DD50641EF5}"/>
                </c:ext>
              </c:extLst>
            </c:dLbl>
            <c:dLbl>
              <c:idx val="2"/>
              <c:delete val="1"/>
              <c:extLst>
                <c:ext xmlns:c15="http://schemas.microsoft.com/office/drawing/2012/chart" uri="{CE6537A1-D6FC-4f65-9D91-7224C49458BB}"/>
                <c:ext xmlns:c16="http://schemas.microsoft.com/office/drawing/2014/chart" uri="{C3380CC4-5D6E-409C-BE32-E72D297353CC}">
                  <c16:uniqueId val="{00000003-7B20-41A6-BCAA-85DD50641EF5}"/>
                </c:ext>
              </c:extLst>
            </c:dLbl>
            <c:dLbl>
              <c:idx val="3"/>
              <c:delete val="1"/>
              <c:extLst>
                <c:ext xmlns:c15="http://schemas.microsoft.com/office/drawing/2012/chart" uri="{CE6537A1-D6FC-4f65-9D91-7224C49458BB}"/>
                <c:ext xmlns:c16="http://schemas.microsoft.com/office/drawing/2014/chart" uri="{C3380CC4-5D6E-409C-BE32-E72D297353CC}">
                  <c16:uniqueId val="{00000004-7B20-41A6-BCAA-85DD50641EF5}"/>
                </c:ext>
              </c:extLst>
            </c:dLbl>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'Statistics - Usti'!$A$15:$A$18</c:f>
              <c:strCache>
                <c:ptCount val="4"/>
                <c:pt idx="0">
                  <c:v>Retail</c:v>
                </c:pt>
                <c:pt idx="1">
                  <c:v>Storage</c:v>
                </c:pt>
                <c:pt idx="2">
                  <c:v>Terrace</c:v>
                </c:pt>
                <c:pt idx="3">
                  <c:v>Other</c:v>
                </c:pt>
              </c:strCache>
            </c:strRef>
          </c:cat>
          <c:val>
            <c:numRef>
              <c:f>'Statistics - Usti'!$C$15:$C$18</c:f>
              <c:numCache>
                <c:formatCode>0%;\(0%\);\-</c:formatCode>
                <c:ptCount val="4"/>
                <c:pt idx="0">
                  <c:v>0.97220762317092391</c:v>
                </c:pt>
                <c:pt idx="1">
                  <c:v>1.433157444995546E-2</c:v>
                </c:pt>
                <c:pt idx="2">
                  <c:v>1.8431078269128547E-3</c:v>
                </c:pt>
                <c:pt idx="3">
                  <c:v>1.161769455220789E-2</c:v>
                </c:pt>
              </c:numCache>
            </c:numRef>
          </c:val>
          <c:extLst>
            <c:ext xmlns:c16="http://schemas.microsoft.com/office/drawing/2014/chart" uri="{C3380CC4-5D6E-409C-BE32-E72D297353CC}">
              <c16:uniqueId val="{00000000-7B20-41A6-BCAA-85DD50641EF5}"/>
            </c:ext>
          </c:extLst>
        </c:ser>
        <c:dLbls>
          <c:showLegendKey val="0"/>
          <c:showVal val="0"/>
          <c:showCatName val="0"/>
          <c:showSerName val="0"/>
          <c:showPercent val="0"/>
          <c:showBubbleSize val="0"/>
          <c:showLeaderLines val="1"/>
        </c:dLbls>
        <c:firstSliceAng val="0"/>
      </c:pie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egendEntry>
        <c:idx val="1"/>
        <c:delete val="1"/>
      </c:legendEntry>
      <c:layout>
        <c:manualLayout>
          <c:xMode val="edge"/>
          <c:yMode val="edge"/>
          <c:x val="0.81173665973510978"/>
          <c:y val="0.24323497769707089"/>
          <c:w val="0.18826334026489022"/>
          <c:h val="0.72797609556983345"/>
        </c:manualLayout>
      </c:layout>
      <c:overlay val="0"/>
      <c:spPr>
        <a:noFill/>
        <a:ln>
          <a:noFill/>
        </a:ln>
        <a:effectLst/>
        <a:extLst>
          <a:ext uri="{909E8E84-426E-40DD-AFC4-6F175D3DCCD1}">
            <a14:hiddenFill xmlns:a14="http://schemas.microsoft.com/office/drawing/2010/main">
              <a:solidFill>
                <a:srgbClr val="435254"/>
              </a:solidFill>
            </a14:hiddenFill>
          </a:ext>
          <a:ext uri="{91240B29-F687-4F45-9708-019B960494DF}">
            <a14:hiddenLine xmlns:a14="http://schemas.microsoft.com/office/drawing/2010/main">
              <a:solidFill>
                <a:srgbClr val="435254"/>
              </a:solidFill>
            </a14:hiddenLine>
          </a:ext>
        </a:extLst>
      </c:spPr>
      <c:txPr>
        <a:bodyPr/>
        <a:lstStyle/>
        <a:p>
          <a:pPr>
            <a:defRPr sz="1000" b="0">
              <a:solidFill>
                <a:srgbClr val="595959"/>
              </a:solidFill>
              <a:latin typeface="Calibre"/>
              <a:ea typeface="Calibre"/>
              <a:cs typeface="Calibre"/>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prstDash val="solid"/>
          <a:round/>
        </a14:hiddenLine>
      </a:ext>
    </a:ex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GB"/>
              <a:t>Expiry Profile</a:t>
            </a:r>
          </a:p>
        </c:rich>
      </c:tx>
      <c:layout>
        <c:manualLayout>
          <c:xMode val="edge"/>
          <c:yMode val="edge"/>
          <c:x val="0.48657861005638647"/>
          <c:y val="2.620569406399760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757860387176434"/>
          <c:y val="0.15217151317248814"/>
          <c:w val="0.66894307215434556"/>
          <c:h val="0.64245047312970616"/>
        </c:manualLayout>
      </c:layout>
      <c:barChart>
        <c:barDir val="col"/>
        <c:grouping val="clustered"/>
        <c:varyColors val="0"/>
        <c:ser>
          <c:idx val="0"/>
          <c:order val="0"/>
          <c:tx>
            <c:strRef>
              <c:f>'Statistics - Usti'!$B$42</c:f>
              <c:strCache>
                <c:ptCount val="1"/>
                <c:pt idx="0">
                  <c:v>GLA (sq m)</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'Statistics - Usti'!$A$43:$A$57</c:f>
              <c:strCache>
                <c:ptCount val="1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indefinite</c:v>
                </c:pt>
              </c:strCache>
            </c:strRef>
          </c:cat>
          <c:val>
            <c:numRef>
              <c:f>'Statistics - Usti'!$B$43:$B$57</c:f>
              <c:numCache>
                <c:formatCode>#\ ##0;\(#\ ##0\);\-</c:formatCode>
                <c:ptCount val="15"/>
                <c:pt idx="0">
                  <c:v>488</c:v>
                </c:pt>
                <c:pt idx="1">
                  <c:v>5528</c:v>
                </c:pt>
                <c:pt idx="2">
                  <c:v>1102.5</c:v>
                </c:pt>
                <c:pt idx="3">
                  <c:v>7458.62</c:v>
                </c:pt>
                <c:pt idx="4">
                  <c:v>6768.3</c:v>
                </c:pt>
                <c:pt idx="5">
                  <c:v>3863.5</c:v>
                </c:pt>
                <c:pt idx="6">
                  <c:v>697</c:v>
                </c:pt>
                <c:pt idx="7">
                  <c:v>181</c:v>
                </c:pt>
                <c:pt idx="8">
                  <c:v>0</c:v>
                </c:pt>
                <c:pt idx="9">
                  <c:v>308</c:v>
                </c:pt>
                <c:pt idx="10">
                  <c:v>0</c:v>
                </c:pt>
                <c:pt idx="11">
                  <c:v>0</c:v>
                </c:pt>
                <c:pt idx="12">
                  <c:v>0</c:v>
                </c:pt>
                <c:pt idx="13">
                  <c:v>0</c:v>
                </c:pt>
                <c:pt idx="14">
                  <c:v>243</c:v>
                </c:pt>
              </c:numCache>
            </c:numRef>
          </c:val>
          <c:extLst>
            <c:ext xmlns:c16="http://schemas.microsoft.com/office/drawing/2014/chart" uri="{C3380CC4-5D6E-409C-BE32-E72D297353CC}">
              <c16:uniqueId val="{00000000-FDA7-4EEB-A917-0F36A0C381EA}"/>
            </c:ext>
          </c:extLst>
        </c:ser>
        <c:dLbls>
          <c:showLegendKey val="0"/>
          <c:showVal val="0"/>
          <c:showCatName val="0"/>
          <c:showSerName val="0"/>
          <c:showPercent val="0"/>
          <c:showBubbleSize val="0"/>
        </c:dLbls>
        <c:gapWidth val="85"/>
        <c:axId val="446508720"/>
        <c:axId val="446491920"/>
      </c:barChart>
      <c:barChart>
        <c:barDir val="col"/>
        <c:grouping val="clustered"/>
        <c:varyColors val="0"/>
        <c:ser>
          <c:idx val="1"/>
          <c:order val="1"/>
          <c:tx>
            <c:strRef>
              <c:f>'Statistics - Usti'!$D$42</c:f>
              <c:strCache>
                <c:ptCount val="1"/>
                <c:pt idx="0">
                  <c:v>Fixed Rent p.a. (2026)</c:v>
                </c:pt>
              </c:strCache>
            </c:strRef>
          </c:tx>
          <c:spPr>
            <a:solidFill>
              <a:schemeClr val="accent3"/>
            </a:solidFill>
            <a:ln>
              <a:noFill/>
            </a:ln>
            <a:effectLst/>
          </c:spPr>
          <c:invertIfNegative val="0"/>
          <c:cat>
            <c:strRef>
              <c:f>'Statistics - Usti'!$A$43:$A$57</c:f>
              <c:strCache>
                <c:ptCount val="1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indefinite</c:v>
                </c:pt>
              </c:strCache>
            </c:strRef>
          </c:cat>
          <c:val>
            <c:numRef>
              <c:f>'Statistics - Usti'!$D$43:$D$57</c:f>
              <c:numCache>
                <c:formatCode>#\ ##0;\(#\ ##0\);\-</c:formatCode>
                <c:ptCount val="15"/>
                <c:pt idx="0">
                  <c:v>193068.46524590164</c:v>
                </c:pt>
                <c:pt idx="1">
                  <c:v>1173579.7318032784</c:v>
                </c:pt>
                <c:pt idx="2">
                  <c:v>304728.84000000003</c:v>
                </c:pt>
                <c:pt idx="3">
                  <c:v>1321336.8416459016</c:v>
                </c:pt>
                <c:pt idx="4">
                  <c:v>1283013.0367209709</c:v>
                </c:pt>
                <c:pt idx="5">
                  <c:v>956081.4600000002</c:v>
                </c:pt>
                <c:pt idx="6">
                  <c:v>168720</c:v>
                </c:pt>
                <c:pt idx="7">
                  <c:v>79167.179999999993</c:v>
                </c:pt>
                <c:pt idx="8">
                  <c:v>0</c:v>
                </c:pt>
                <c:pt idx="9">
                  <c:v>25508.880590163935</c:v>
                </c:pt>
                <c:pt idx="10">
                  <c:v>0</c:v>
                </c:pt>
                <c:pt idx="11">
                  <c:v>0</c:v>
                </c:pt>
                <c:pt idx="12">
                  <c:v>0</c:v>
                </c:pt>
                <c:pt idx="13">
                  <c:v>0</c:v>
                </c:pt>
                <c:pt idx="14">
                  <c:v>21168</c:v>
                </c:pt>
              </c:numCache>
            </c:numRef>
          </c:val>
          <c:extLst>
            <c:ext xmlns:c16="http://schemas.microsoft.com/office/drawing/2014/chart" uri="{C3380CC4-5D6E-409C-BE32-E72D297353CC}">
              <c16:uniqueId val="{00000001-FDA7-4EEB-A917-0F36A0C381EA}"/>
            </c:ext>
          </c:extLst>
        </c:ser>
        <c:dLbls>
          <c:showLegendKey val="0"/>
          <c:showVal val="0"/>
          <c:showCatName val="0"/>
          <c:showSerName val="0"/>
          <c:showPercent val="0"/>
          <c:showBubbleSize val="0"/>
        </c:dLbls>
        <c:gapWidth val="255"/>
        <c:overlap val="100"/>
        <c:axId val="508652768"/>
        <c:axId val="508634048"/>
      </c:barChart>
      <c:catAx>
        <c:axId val="446508720"/>
        <c:scaling>
          <c:orientation val="minMax"/>
        </c:scaling>
        <c:delete val="0"/>
        <c:axPos val="b"/>
        <c:numFmt formatCode="mmm\-yy" sourceLinked="0"/>
        <c:majorTickMark val="none"/>
        <c:minorTickMark val="none"/>
        <c:tickLblPos val="nextTo"/>
        <c:spPr>
          <a:noFill/>
          <a:ln w="9525" cap="flat" cmpd="sng" algn="ctr">
            <a:solidFill>
              <a:srgbClr val="435254"/>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000" b="0" i="0" u="none" strike="noStrike" kern="1200" baseline="0">
                <a:solidFill>
                  <a:srgbClr val="595959"/>
                </a:solidFill>
                <a:latin typeface="Calibre"/>
                <a:ea typeface="Calibre"/>
                <a:cs typeface="Calibre"/>
              </a:defRPr>
            </a:pPr>
            <a:endParaRPr lang="en-US"/>
          </a:p>
        </c:txPr>
        <c:crossAx val="446491920"/>
        <c:crosses val="autoZero"/>
        <c:auto val="1"/>
        <c:lblAlgn val="ctr"/>
        <c:lblOffset val="100"/>
        <c:noMultiLvlLbl val="0"/>
      </c:catAx>
      <c:valAx>
        <c:axId val="446491920"/>
        <c:scaling>
          <c:orientation val="minMax"/>
        </c:scaling>
        <c:delete val="0"/>
        <c:axPos val="l"/>
        <c:majorGridlines>
          <c:spPr>
            <a:ln w="12700" cap="flat" cmpd="sng" algn="ctr">
              <a:solidFill>
                <a:srgbClr val="CAD1D3"/>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435254"/>
                    </a:solidFill>
                    <a:latin typeface="Calibre" panose="020B0503030202060203" pitchFamily="34" charset="-18"/>
                    <a:ea typeface="+mn-ea"/>
                    <a:cs typeface="+mn-cs"/>
                  </a:defRPr>
                </a:pPr>
                <a:r>
                  <a:rPr lang="en-GB" sz="1000" b="0">
                    <a:solidFill>
                      <a:srgbClr val="435254"/>
                    </a:solidFill>
                    <a:latin typeface="Calibre" panose="020B0503030202060203" pitchFamily="34" charset="-18"/>
                  </a:rPr>
                  <a:t>SQM</a:t>
                </a:r>
              </a:p>
            </c:rich>
          </c:tx>
          <c:layout>
            <c:manualLayout>
              <c:xMode val="edge"/>
              <c:yMode val="edge"/>
              <c:x val="0.1947188483442398"/>
              <c:y val="0.28761841013925471"/>
            </c:manualLayout>
          </c:layout>
          <c:overlay val="0"/>
          <c:spPr>
            <a:noFill/>
            <a:ln>
              <a:noFill/>
            </a:ln>
            <a:effectLst/>
            <a:extLst>
              <a:ext uri="{91240B29-F687-4F45-9708-019B960494DF}">
                <a14:hiddenLine xmlns:a14="http://schemas.microsoft.com/office/drawing/2010/main">
                  <a:noFill/>
                </a14:hiddenLine>
              </a:ext>
            </a:extLst>
          </c:spPr>
          <c:txPr>
            <a:bodyPr rot="-5400000" spcFirstLastPara="1" vertOverflow="ellipsis" vert="horz" wrap="square" anchor="ctr" anchorCtr="1"/>
            <a:lstStyle/>
            <a:p>
              <a:pPr>
                <a:defRPr sz="1000" b="0" i="0" u="none" strike="noStrike" kern="1200" baseline="0">
                  <a:solidFill>
                    <a:srgbClr val="435254"/>
                  </a:solidFill>
                  <a:latin typeface="Calibre" panose="020B0503030202060203" pitchFamily="34" charset="-18"/>
                  <a:ea typeface="+mn-ea"/>
                  <a:cs typeface="+mn-cs"/>
                </a:defRPr>
              </a:pPr>
              <a:endParaRPr lang="en-US"/>
            </a:p>
          </c:txPr>
        </c:title>
        <c:numFmt formatCode="#,##0;\(#,##0\);0" sourceLinked="0"/>
        <c:majorTickMark val="none"/>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435254"/>
                </a:solidFill>
                <a:prstDash val="solid"/>
                <a:round/>
              </a14:hiddenLine>
            </a:ext>
          </a:extLst>
        </c:spPr>
        <c:txPr>
          <a:bodyPr rot="0" spcFirstLastPara="1" vertOverflow="ellipsis" wrap="square" anchor="ctr" anchorCtr="1"/>
          <a:lstStyle/>
          <a:p>
            <a:pPr>
              <a:defRPr sz="1000" b="0" i="0" u="none" strike="noStrike" kern="1200" baseline="0">
                <a:solidFill>
                  <a:srgbClr val="595959"/>
                </a:solidFill>
                <a:latin typeface="Calibre"/>
                <a:ea typeface="Calibre"/>
                <a:cs typeface="Calibre"/>
              </a:defRPr>
            </a:pPr>
            <a:endParaRPr lang="en-US"/>
          </a:p>
        </c:txPr>
        <c:crossAx val="446508720"/>
        <c:crosses val="autoZero"/>
        <c:crossBetween val="between"/>
      </c:valAx>
      <c:valAx>
        <c:axId val="508634048"/>
        <c:scaling>
          <c:orientation val="minMax"/>
        </c:scaling>
        <c:delete val="0"/>
        <c:axPos val="r"/>
        <c:numFmt formatCode="#\ ##0;\(#\ ##0\);\-" sourceLinked="1"/>
        <c:majorTickMark val="out"/>
        <c:minorTickMark val="none"/>
        <c:tickLblPos val="nextTo"/>
        <c:spPr>
          <a:noFill/>
          <a:ln w="9525" cap="flat" cmpd="sng" algn="ctr">
            <a:prstDash val="solid"/>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508652768"/>
        <c:crosses val="max"/>
        <c:crossBetween val="between"/>
      </c:valAx>
      <c:catAx>
        <c:axId val="508652768"/>
        <c:scaling>
          <c:orientation val="minMax"/>
        </c:scaling>
        <c:delete val="1"/>
        <c:axPos val="b"/>
        <c:numFmt formatCode="General" sourceLinked="1"/>
        <c:majorTickMark val="out"/>
        <c:minorTickMark val="none"/>
        <c:tickLblPos val="nextTo"/>
        <c:crossAx val="508634048"/>
        <c:crosses val="autoZero"/>
        <c:auto val="1"/>
        <c:lblAlgn val="ctr"/>
        <c:lblOffset val="100"/>
        <c:noMultiLvlLbl val="0"/>
      </c:catAx>
      <c:spPr>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14:hiddenLine>
          </a:ext>
        </a:extLst>
      </c:spPr>
    </c:plotArea>
    <c:legend>
      <c:legendPos val="b"/>
      <c:layout>
        <c:manualLayout>
          <c:xMode val="edge"/>
          <c:yMode val="edge"/>
          <c:x val="0.2133355833497397"/>
          <c:y val="0.90427729893639242"/>
          <c:w val="0.78666441665026032"/>
          <c:h val="6.7055027031557773E-2"/>
        </c:manualLayout>
      </c:layout>
      <c:overlay val="0"/>
      <c:spPr>
        <a:noFill/>
        <a:ln>
          <a:noFill/>
        </a:ln>
        <a:effectLst/>
        <a:extLst>
          <a:ext uri="{909E8E84-426E-40DD-AFC4-6F175D3DCCD1}">
            <a14:hiddenFill xmlns:a14="http://schemas.microsoft.com/office/drawing/2010/main">
              <a:solidFill>
                <a:srgbClr val="435254"/>
              </a:solidFill>
            </a14:hiddenFill>
          </a:ext>
          <a:ext uri="{91240B29-F687-4F45-9708-019B960494DF}">
            <a14:hiddenLine xmlns:a14="http://schemas.microsoft.com/office/drawing/2010/main">
              <a:solidFill>
                <a:srgbClr val="435254"/>
              </a:solidFill>
            </a14:hiddenLine>
          </a:ext>
        </a:extLst>
      </c:spPr>
      <c:txPr>
        <a:bodyPr rot="0" spcFirstLastPara="1" vertOverflow="ellipsis" vert="horz" wrap="square" anchor="ctr" anchorCtr="1"/>
        <a:lstStyle/>
        <a:p>
          <a:pPr>
            <a:defRPr sz="1000" b="0" i="0" u="none" strike="noStrike" kern="1200" baseline="0">
              <a:solidFill>
                <a:srgbClr val="595959"/>
              </a:solidFill>
              <a:latin typeface="Calibre"/>
              <a:ea typeface="Calibre"/>
              <a:cs typeface="Calibre"/>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prstDash val="solid"/>
          <a:round/>
        </a14:hiddenLine>
      </a:ext>
    </a:ex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GB"/>
              <a:t>Income Denomination</a:t>
            </a:r>
          </a:p>
        </c:rich>
      </c:tx>
      <c:layout>
        <c:manualLayout>
          <c:xMode val="edge"/>
          <c:yMode val="edge"/>
          <c:x val="0.18469724407527693"/>
          <c:y val="2.649037012470289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30824690005909816"/>
          <c:y val="0.19499248649991444"/>
          <c:w val="0.54883802972174445"/>
          <c:h val="0.52160429152173005"/>
        </c:manualLayout>
      </c:layout>
      <c:pieChart>
        <c:varyColors val="1"/>
        <c:ser>
          <c:idx val="0"/>
          <c:order val="0"/>
          <c:spPr>
            <a:effectLst/>
          </c:spPr>
          <c:dPt>
            <c:idx val="0"/>
            <c:bubble3D val="0"/>
            <c:spPr>
              <a:solidFill>
                <a:schemeClr val="accent1"/>
              </a:solidFill>
              <a:ln>
                <a:noFill/>
              </a:ln>
              <a:effectLst/>
              <a:extLst>
                <a:ext uri="{91240B29-F687-4F45-9708-019B960494DF}">
                  <a14:hiddenLine xmlns:a14="http://schemas.microsoft.com/office/drawing/2010/main" w="0" cap="flat" cmpd="sng" algn="ctr">
                    <a:solidFill>
                      <a:prstClr val="black"/>
                    </a:solidFill>
                    <a:prstDash val="solid"/>
                    <a:round/>
                    <a:headEnd type="none" w="med" len="med"/>
                    <a:tailEnd type="none" w="med" len="med"/>
                  </a14:hiddenLine>
                </a:ext>
              </a:extLst>
            </c:spPr>
            <c:extLst>
              <c:ext xmlns:c16="http://schemas.microsoft.com/office/drawing/2014/chart" uri="{C3380CC4-5D6E-409C-BE32-E72D297353CC}">
                <c16:uniqueId val="{00000001-148D-4458-A011-10A24CA53ED2}"/>
              </c:ext>
            </c:extLst>
          </c:dPt>
          <c:dPt>
            <c:idx val="1"/>
            <c:bubble3D val="0"/>
            <c:spPr>
              <a:solidFill>
                <a:schemeClr val="accent3"/>
              </a:solidFill>
              <a:ln>
                <a:noFill/>
              </a:ln>
              <a:effectLst/>
              <a:extLst>
                <a:ext uri="{91240B29-F687-4F45-9708-019B960494DF}">
                  <a14:hiddenLine xmlns:a14="http://schemas.microsoft.com/office/drawing/2010/main" w="0" cap="flat" cmpd="sng" algn="ctr">
                    <a:solidFill>
                      <a:prstClr val="black"/>
                    </a:solidFill>
                    <a:prstDash val="solid"/>
                    <a:round/>
                    <a:headEnd type="none" w="med" len="med"/>
                    <a:tailEnd type="none" w="med" len="med"/>
                  </a14:hiddenLine>
                </a:ext>
              </a:extLst>
            </c:spPr>
            <c:extLst>
              <c:ext xmlns:c16="http://schemas.microsoft.com/office/drawing/2014/chart" uri="{C3380CC4-5D6E-409C-BE32-E72D297353CC}">
                <c16:uniqueId val="{00000002-148D-4458-A011-10A24CA53ED2}"/>
              </c:ext>
            </c:extLst>
          </c:dPt>
          <c:dLbls>
            <c:dLbl>
              <c:idx val="1"/>
              <c:layout>
                <c:manualLayout>
                  <c:x val="1.7149604215864075E-2"/>
                  <c:y val="0.10599728063023839"/>
                </c:manualLayout>
              </c:layout>
              <c:dLblPos val="bestFi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48D-4458-A011-10A24CA53ED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Calibre"/>
                    <a:ea typeface="Calibre"/>
                    <a:cs typeface="Calibre"/>
                  </a:defRPr>
                </a:pPr>
                <a:endParaRPr lang="en-US"/>
              </a:p>
            </c:txPr>
            <c:dLblPos val="bestFit"/>
            <c:showLegendKey val="0"/>
            <c:showVal val="1"/>
            <c:showCatName val="0"/>
            <c:showSerName val="0"/>
            <c:showPercent val="0"/>
            <c:showBubbleSize val="0"/>
            <c:separator>
</c:separator>
            <c:showLeaderLines val="1"/>
            <c:leaderLines>
              <c:spPr>
                <a:ln w="9525" cap="flat" cmpd="sng" algn="ctr">
                  <a:prstDash val="solid"/>
                  <a:round/>
                </a:ln>
                <a:effectLst/>
              </c:spPr>
            </c:leaderLines>
            <c:extLst>
              <c:ext xmlns:c15="http://schemas.microsoft.com/office/drawing/2012/chart" uri="{CE6537A1-D6FC-4f65-9D91-7224C49458BB}"/>
            </c:extLst>
          </c:dLbls>
          <c:cat>
            <c:strRef>
              <c:f>'Statistics - Usti'!$A$64:$A$65</c:f>
              <c:strCache>
                <c:ptCount val="2"/>
                <c:pt idx="0">
                  <c:v>EUR</c:v>
                </c:pt>
                <c:pt idx="1">
                  <c:v>CZK</c:v>
                </c:pt>
              </c:strCache>
            </c:strRef>
          </c:cat>
          <c:val>
            <c:numRef>
              <c:f>'Statistics - Usti'!$B$64:$B$65</c:f>
              <c:numCache>
                <c:formatCode>0%</c:formatCode>
                <c:ptCount val="2"/>
                <c:pt idx="0">
                  <c:v>0.97802831888525465</c:v>
                </c:pt>
                <c:pt idx="1">
                  <c:v>2.197168111474513E-2</c:v>
                </c:pt>
              </c:numCache>
            </c:numRef>
          </c:val>
          <c:extLst>
            <c:ext xmlns:c16="http://schemas.microsoft.com/office/drawing/2014/chart" uri="{C3380CC4-5D6E-409C-BE32-E72D297353CC}">
              <c16:uniqueId val="{00000000-148D-4458-A011-10A24CA53ED2}"/>
            </c:ext>
          </c:extLst>
        </c:ser>
        <c:dLbls>
          <c:showLegendKey val="0"/>
          <c:showVal val="0"/>
          <c:showCatName val="0"/>
          <c:showSerName val="0"/>
          <c:showPercent val="0"/>
          <c:showBubbleSize val="0"/>
          <c:showLeaderLines val="1"/>
        </c:dLbls>
        <c:firstSliceAng val="0"/>
      </c:pie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ayout>
        <c:manualLayout>
          <c:xMode val="edge"/>
          <c:yMode val="edge"/>
          <c:x val="0.41176915489472343"/>
          <c:y val="0.77079381710936534"/>
          <c:w val="0.28199441732040409"/>
          <c:h val="6.7055027031557773E-2"/>
        </c:manualLayout>
      </c:layout>
      <c:overlay val="0"/>
      <c:spPr>
        <a:noFill/>
        <a:ln>
          <a:noFill/>
        </a:ln>
        <a:effectLst/>
        <a:extLst>
          <a:ext uri="{909E8E84-426E-40DD-AFC4-6F175D3DCCD1}">
            <a14:hiddenFill xmlns:a14="http://schemas.microsoft.com/office/drawing/2010/main">
              <a:solidFill>
                <a:srgbClr val="435254"/>
              </a:solidFill>
            </a14:hiddenFill>
          </a:ext>
          <a:ext uri="{91240B29-F687-4F45-9708-019B960494DF}">
            <a14:hiddenLine xmlns:a14="http://schemas.microsoft.com/office/drawing/2010/main">
              <a:solidFill>
                <a:srgbClr val="435254"/>
              </a:solidFill>
            </a14:hiddenLine>
          </a:ext>
        </a:extLst>
      </c:spPr>
      <c:txPr>
        <a:bodyPr rot="0" spcFirstLastPara="1" vertOverflow="ellipsis" vert="horz" wrap="square" anchor="ctr" anchorCtr="1"/>
        <a:lstStyle/>
        <a:p>
          <a:pPr>
            <a:defRPr sz="1000" b="0" i="0" u="none" strike="noStrike" kern="1200" baseline="0">
              <a:solidFill>
                <a:srgbClr val="595959"/>
              </a:solidFill>
              <a:latin typeface="Calibre"/>
              <a:ea typeface="Calibre"/>
              <a:cs typeface="Calibre"/>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prstDash val="solid"/>
          <a:round/>
        </a14:hiddenLine>
      </a:ext>
    </a:ex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GB" sz="1800" b="1"/>
              <a:t>Top Ten Tenants</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'Statistics - Usti'!$C$24</c:f>
              <c:strCache>
                <c:ptCount val="1"/>
                <c:pt idx="0">
                  <c:v>% of GLA</c:v>
                </c:pt>
              </c:strCache>
            </c:strRef>
          </c:tx>
          <c:spPr>
            <a:solidFill>
              <a:schemeClr val="accent1"/>
            </a:solidFill>
            <a:ln>
              <a:noFill/>
            </a:ln>
            <a:effectLst/>
          </c:spPr>
          <c:invertIfNegative val="0"/>
          <c:cat>
            <c:strRef>
              <c:f>'Statistics - Usti'!$A$25:$A$36</c:f>
              <c:strCache>
                <c:ptCount val="12"/>
                <c:pt idx="0">
                  <c:v>NEW YORKER</c:v>
                </c:pt>
                <c:pt idx="1">
                  <c:v>DM DROGÉRIE</c:v>
                </c:pt>
                <c:pt idx="2">
                  <c:v>Sportisimo</c:v>
                </c:pt>
                <c:pt idx="3">
                  <c:v>Sport Vision</c:v>
                </c:pt>
                <c:pt idx="4">
                  <c:v>Cinema City</c:v>
                </c:pt>
                <c:pt idx="5">
                  <c:v>H &amp; M</c:v>
                </c:pt>
                <c:pt idx="6">
                  <c:v>C &amp; A</c:v>
                </c:pt>
                <c:pt idx="7">
                  <c:v>JD SPORT</c:v>
                </c:pt>
                <c:pt idx="8">
                  <c:v>Smyk (All For Kids)</c:v>
                </c:pt>
                <c:pt idx="9">
                  <c:v>Knihy Dobrovský</c:v>
                </c:pt>
                <c:pt idx="10">
                  <c:v>Datart</c:v>
                </c:pt>
                <c:pt idx="11">
                  <c:v>DEICHMANN</c:v>
                </c:pt>
              </c:strCache>
            </c:strRef>
          </c:cat>
          <c:val>
            <c:numRef>
              <c:f>'Statistics - Usti'!$C$25:$C$36</c:f>
              <c:numCache>
                <c:formatCode>0%</c:formatCode>
                <c:ptCount val="12"/>
                <c:pt idx="0">
                  <c:v>5.6242158024951465E-2</c:v>
                </c:pt>
                <c:pt idx="1">
                  <c:v>2.3121695908500255E-2</c:v>
                </c:pt>
                <c:pt idx="2">
                  <c:v>4.76921955798498E-2</c:v>
                </c:pt>
                <c:pt idx="3">
                  <c:v>1.8903714435583429E-2</c:v>
                </c:pt>
                <c:pt idx="4">
                  <c:v>0.10586440841835797</c:v>
                </c:pt>
                <c:pt idx="5">
                  <c:v>7.413575031512204E-2</c:v>
                </c:pt>
                <c:pt idx="6">
                  <c:v>5.0109273570659127E-2</c:v>
                </c:pt>
                <c:pt idx="7">
                  <c:v>1.5613602304810131E-2</c:v>
                </c:pt>
                <c:pt idx="8">
                  <c:v>1.8146122826523788E-2</c:v>
                </c:pt>
                <c:pt idx="9">
                  <c:v>1.5422400612999839E-2</c:v>
                </c:pt>
                <c:pt idx="10">
                  <c:v>2.0274594490072306E-2</c:v>
                </c:pt>
                <c:pt idx="11">
                  <c:v>1.8019857558347181E-2</c:v>
                </c:pt>
              </c:numCache>
            </c:numRef>
          </c:val>
          <c:extLst>
            <c:ext xmlns:c16="http://schemas.microsoft.com/office/drawing/2014/chart" uri="{C3380CC4-5D6E-409C-BE32-E72D297353CC}">
              <c16:uniqueId val="{00000000-49A8-4DA1-BFA3-99A34E8D5CB4}"/>
            </c:ext>
          </c:extLst>
        </c:ser>
        <c:ser>
          <c:idx val="1"/>
          <c:order val="1"/>
          <c:tx>
            <c:strRef>
              <c:f>'Statistics - Usti'!$E$24</c:f>
              <c:strCache>
                <c:ptCount val="1"/>
                <c:pt idx="0">
                  <c:v>% of Fixed Rent</c:v>
                </c:pt>
              </c:strCache>
            </c:strRef>
          </c:tx>
          <c:spPr>
            <a:solidFill>
              <a:schemeClr val="accent3"/>
            </a:solidFill>
            <a:ln>
              <a:noFill/>
            </a:ln>
            <a:effectLst/>
          </c:spPr>
          <c:invertIfNegative val="0"/>
          <c:cat>
            <c:strRef>
              <c:f>'Statistics - Usti'!$A$25:$A$36</c:f>
              <c:strCache>
                <c:ptCount val="12"/>
                <c:pt idx="0">
                  <c:v>NEW YORKER</c:v>
                </c:pt>
                <c:pt idx="1">
                  <c:v>DM DROGÉRIE</c:v>
                </c:pt>
                <c:pt idx="2">
                  <c:v>Sportisimo</c:v>
                </c:pt>
                <c:pt idx="3">
                  <c:v>Sport Vision</c:v>
                </c:pt>
                <c:pt idx="4">
                  <c:v>Cinema City</c:v>
                </c:pt>
                <c:pt idx="5">
                  <c:v>H &amp; M</c:v>
                </c:pt>
                <c:pt idx="6">
                  <c:v>C &amp; A</c:v>
                </c:pt>
                <c:pt idx="7">
                  <c:v>JD SPORT</c:v>
                </c:pt>
                <c:pt idx="8">
                  <c:v>Smyk (All For Kids)</c:v>
                </c:pt>
                <c:pt idx="9">
                  <c:v>Knihy Dobrovský</c:v>
                </c:pt>
                <c:pt idx="10">
                  <c:v>Datart</c:v>
                </c:pt>
                <c:pt idx="11">
                  <c:v>DEICHMANN</c:v>
                </c:pt>
              </c:strCache>
            </c:strRef>
          </c:cat>
          <c:val>
            <c:numRef>
              <c:f>'Statistics - Usti'!$E$25:$E$36</c:f>
              <c:numCache>
                <c:formatCode>0%</c:formatCode>
                <c:ptCount val="12"/>
                <c:pt idx="0">
                  <c:v>5.7037707566998858E-2</c:v>
                </c:pt>
                <c:pt idx="1">
                  <c:v>4.6816315374744732E-2</c:v>
                </c:pt>
                <c:pt idx="2">
                  <c:v>3.7826949432206498E-2</c:v>
                </c:pt>
                <c:pt idx="3">
                  <c:v>3.2024080774210269E-2</c:v>
                </c:pt>
                <c:pt idx="4">
                  <c:v>3.0253956849567998E-2</c:v>
                </c:pt>
                <c:pt idx="5">
                  <c:v>0</c:v>
                </c:pt>
                <c:pt idx="6">
                  <c:v>0</c:v>
                </c:pt>
                <c:pt idx="7">
                  <c:v>2.2800247654424885E-2</c:v>
                </c:pt>
                <c:pt idx="8">
                  <c:v>2.2763204478367913E-2</c:v>
                </c:pt>
                <c:pt idx="9">
                  <c:v>2.220446099233532E-2</c:v>
                </c:pt>
                <c:pt idx="10">
                  <c:v>2.1051788351319971E-2</c:v>
                </c:pt>
                <c:pt idx="11">
                  <c:v>2.0242322546667652E-2</c:v>
                </c:pt>
              </c:numCache>
            </c:numRef>
          </c:val>
          <c:extLst>
            <c:ext xmlns:c16="http://schemas.microsoft.com/office/drawing/2014/chart" uri="{C3380CC4-5D6E-409C-BE32-E72D297353CC}">
              <c16:uniqueId val="{00000001-49A8-4DA1-BFA3-99A34E8D5CB4}"/>
            </c:ext>
          </c:extLst>
        </c:ser>
        <c:dLbls>
          <c:showLegendKey val="0"/>
          <c:showVal val="0"/>
          <c:showCatName val="0"/>
          <c:showSerName val="0"/>
          <c:showPercent val="0"/>
          <c:showBubbleSize val="0"/>
        </c:dLbls>
        <c:gapWidth val="219"/>
        <c:overlap val="-27"/>
        <c:axId val="147466304"/>
        <c:axId val="147466784"/>
      </c:barChart>
      <c:catAx>
        <c:axId val="14746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en-US"/>
          </a:p>
        </c:txPr>
        <c:crossAx val="147466784"/>
        <c:crosses val="autoZero"/>
        <c:auto val="1"/>
        <c:lblAlgn val="ctr"/>
        <c:lblOffset val="100"/>
        <c:noMultiLvlLbl val="0"/>
      </c:catAx>
      <c:valAx>
        <c:axId val="147466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47466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400" b="1" i="0" u="none" strike="noStrike" kern="1200" spc="0" baseline="0">
                <a:solidFill>
                  <a:srgbClr val="000000"/>
                </a:solidFill>
              </a:rPr>
              <a:t>% of GLA by Sector</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n-US"/>
        </a:p>
      </c:txPr>
    </c:title>
    <c:autoTitleDeleted val="0"/>
    <c:plotArea>
      <c:layout/>
      <c:doughnutChart>
        <c:varyColors val="1"/>
        <c:ser>
          <c:idx val="0"/>
          <c:order val="0"/>
          <c:tx>
            <c:strRef>
              <c:f>'Statistics - Usti'!$D$82</c:f>
              <c:strCache>
                <c:ptCount val="1"/>
                <c:pt idx="0">
                  <c:v>% of retail area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2C2-401B-933D-2E00E8BA3ED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C2-401B-933D-2E00E8BA3ED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C2-401B-933D-2E00E8BA3ED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2C2-401B-933D-2E00E8BA3ED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2C2-401B-933D-2E00E8BA3ED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2C2-401B-933D-2E00E8BA3ED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2C2-401B-933D-2E00E8BA3ED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2C2-401B-933D-2E00E8BA3ED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2C2-401B-933D-2E00E8BA3ED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'Statistics - Usti'!$A$83:$A$91</c:f>
              <c:strCache>
                <c:ptCount val="9"/>
                <c:pt idx="0">
                  <c:v>Accessories</c:v>
                </c:pt>
                <c:pt idx="1">
                  <c:v>Electronics</c:v>
                </c:pt>
                <c:pt idx="2">
                  <c:v>Fashion</c:v>
                </c:pt>
                <c:pt idx="3">
                  <c:v>Food &amp; Beverage</c:v>
                </c:pt>
                <c:pt idx="4">
                  <c:v>Household &amp; Furniture</c:v>
                </c:pt>
                <c:pt idx="5">
                  <c:v>Leisure</c:v>
                </c:pt>
                <c:pt idx="6">
                  <c:v>Services</c:v>
                </c:pt>
                <c:pt idx="7">
                  <c:v>Speciality Retail</c:v>
                </c:pt>
                <c:pt idx="8">
                  <c:v>Sports</c:v>
                </c:pt>
              </c:strCache>
            </c:strRef>
          </c:cat>
          <c:val>
            <c:numRef>
              <c:f>'Statistics - Usti'!$D$83:$D$91</c:f>
              <c:numCache>
                <c:formatCode>0%</c:formatCode>
                <c:ptCount val="9"/>
                <c:pt idx="0">
                  <c:v>4.8658144192041765E-2</c:v>
                </c:pt>
                <c:pt idx="1">
                  <c:v>4.0340856126184918E-2</c:v>
                </c:pt>
                <c:pt idx="2">
                  <c:v>0.38773830838414786</c:v>
                </c:pt>
                <c:pt idx="3">
                  <c:v>0.12301952111707205</c:v>
                </c:pt>
                <c:pt idx="4">
                  <c:v>1.9587816097126641E-2</c:v>
                </c:pt>
                <c:pt idx="5">
                  <c:v>0.11790860787080641</c:v>
                </c:pt>
                <c:pt idx="6">
                  <c:v>6.8165600018000705E-2</c:v>
                </c:pt>
                <c:pt idx="7">
                  <c:v>0.15372598433296156</c:v>
                </c:pt>
                <c:pt idx="8">
                  <c:v>0.11117039913339485</c:v>
                </c:pt>
              </c:numCache>
            </c:numRef>
          </c:val>
          <c:extLst>
            <c:ext xmlns:c16="http://schemas.microsoft.com/office/drawing/2014/chart" uri="{C3380CC4-5D6E-409C-BE32-E72D297353CC}">
              <c16:uniqueId val="{00000000-33F0-4377-B5DF-EA78441814FF}"/>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rgbClr val="000000"/>
                </a:solidFill>
              </a:rPr>
              <a:t>% of Income by Sector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'Statistics - Usti'!$G$82</c:f>
              <c:strCache>
                <c:ptCount val="1"/>
                <c:pt idx="0">
                  <c:v>% of retail income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A2-418F-8685-6EB00A4C56D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A2-418F-8685-6EB00A4C56D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A2-418F-8685-6EB00A4C56D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A2-418F-8685-6EB00A4C56D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AA2-418F-8685-6EB00A4C56D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AA2-418F-8685-6EB00A4C56D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A2-418F-8685-6EB00A4C56D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A2-418F-8685-6EB00A4C56D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AA2-418F-8685-6EB00A4C56D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'Statistics - Usti'!$A$83:$A$91</c:f>
              <c:strCache>
                <c:ptCount val="9"/>
                <c:pt idx="0">
                  <c:v>Accessories</c:v>
                </c:pt>
                <c:pt idx="1">
                  <c:v>Electronics</c:v>
                </c:pt>
                <c:pt idx="2">
                  <c:v>Fashion</c:v>
                </c:pt>
                <c:pt idx="3">
                  <c:v>Food &amp; Beverage</c:v>
                </c:pt>
                <c:pt idx="4">
                  <c:v>Household &amp; Furniture</c:v>
                </c:pt>
                <c:pt idx="5">
                  <c:v>Leisure</c:v>
                </c:pt>
                <c:pt idx="6">
                  <c:v>Services</c:v>
                </c:pt>
                <c:pt idx="7">
                  <c:v>Speciality Retail</c:v>
                </c:pt>
                <c:pt idx="8">
                  <c:v>Sports</c:v>
                </c:pt>
              </c:strCache>
            </c:strRef>
          </c:cat>
          <c:val>
            <c:numRef>
              <c:f>'Statistics - Usti'!$G$83:$G$91</c:f>
              <c:numCache>
                <c:formatCode>0%</c:formatCode>
                <c:ptCount val="9"/>
                <c:pt idx="0">
                  <c:v>5.877376298139407E-2</c:v>
                </c:pt>
                <c:pt idx="1">
                  <c:v>5.5734164258993045E-2</c:v>
                </c:pt>
                <c:pt idx="2">
                  <c:v>0.22213640499557924</c:v>
                </c:pt>
                <c:pt idx="3">
                  <c:v>9.8379260527362372E-2</c:v>
                </c:pt>
                <c:pt idx="4">
                  <c:v>2.6274893403635653E-2</c:v>
                </c:pt>
                <c:pt idx="5">
                  <c:v>3.1118822902141598E-2</c:v>
                </c:pt>
                <c:pt idx="6">
                  <c:v>8.5846626105768958E-2</c:v>
                </c:pt>
                <c:pt idx="7">
                  <c:v>0.2742160146410294</c:v>
                </c:pt>
                <c:pt idx="8">
                  <c:v>0.12193203140657988</c:v>
                </c:pt>
              </c:numCache>
            </c:numRef>
          </c:val>
          <c:extLst>
            <c:ext xmlns:c16="http://schemas.microsoft.com/office/drawing/2014/chart" uri="{C3380CC4-5D6E-409C-BE32-E72D297353CC}">
              <c16:uniqueId val="{00000000-9B90-4BB7-ADF2-45BE1C3BB630}"/>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80" b="1" i="0" u="none" strike="noStrike" kern="1200" spc="0" baseline="0">
                <a:solidFill>
                  <a:srgbClr val="000000"/>
                </a:solidFill>
                <a:latin typeface="+mn-lt"/>
                <a:ea typeface="+mn-ea"/>
                <a:cs typeface="+mn-cs"/>
              </a:defRPr>
            </a:pPr>
            <a:r>
              <a:rPr lang="en-GB"/>
              <a:t>Tenant Sales</a:t>
            </a:r>
          </a:p>
        </c:rich>
      </c:tx>
      <c:overlay val="0"/>
      <c:spPr>
        <a:noFill/>
        <a:ln>
          <a:noFill/>
        </a:ln>
        <a:effectLst/>
      </c:spPr>
      <c:txPr>
        <a:bodyPr rot="0" spcFirstLastPara="1" vertOverflow="ellipsis" vert="horz" wrap="square" anchor="ctr" anchorCtr="1"/>
        <a:lstStyle/>
        <a:p>
          <a:pPr>
            <a:defRPr lang="en-US" sz="1680" b="1" i="0" u="none" strike="noStrike" kern="1200" spc="0" baseline="0">
              <a:solidFill>
                <a:srgbClr val="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'Statistics - Usti'!$B$95:$D$95</c:f>
              <c:numCache>
                <c:formatCode>General</c:formatCode>
                <c:ptCount val="3"/>
                <c:pt idx="0">
                  <c:v>2023</c:v>
                </c:pt>
                <c:pt idx="1">
                  <c:v>2024</c:v>
                </c:pt>
                <c:pt idx="2">
                  <c:v>2025</c:v>
                </c:pt>
              </c:numCache>
            </c:numRef>
          </c:cat>
          <c:val>
            <c:numRef>
              <c:f>'Statistics - Usti'!$B$96:$D$96</c:f>
              <c:numCache>
                <c:formatCode>#\ ##0;\(#\ ##0\);\-</c:formatCode>
                <c:ptCount val="3"/>
                <c:pt idx="0">
                  <c:v>56116581.741140909</c:v>
                </c:pt>
                <c:pt idx="1">
                  <c:v>57045784.194446363</c:v>
                </c:pt>
                <c:pt idx="2">
                  <c:v>57687515.159778446</c:v>
                </c:pt>
              </c:numCache>
            </c:numRef>
          </c:val>
          <c:extLst>
            <c:ext xmlns:c16="http://schemas.microsoft.com/office/drawing/2014/chart" uri="{C3380CC4-5D6E-409C-BE32-E72D297353CC}">
              <c16:uniqueId val="{00000000-5529-4CB4-919E-3708380C95AC}"/>
            </c:ext>
          </c:extLst>
        </c:ser>
        <c:dLbls>
          <c:showLegendKey val="0"/>
          <c:showVal val="0"/>
          <c:showCatName val="0"/>
          <c:showSerName val="0"/>
          <c:showPercent val="0"/>
          <c:showBubbleSize val="0"/>
        </c:dLbls>
        <c:gapWidth val="219"/>
        <c:overlap val="-27"/>
        <c:axId val="77789695"/>
        <c:axId val="77789215"/>
      </c:barChart>
      <c:catAx>
        <c:axId val="7778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spc="0" baseline="0">
                <a:solidFill>
                  <a:srgbClr val="595959"/>
                </a:solidFill>
                <a:latin typeface="Calibre"/>
                <a:ea typeface="Calibre"/>
                <a:cs typeface="Calibre"/>
              </a:defRPr>
            </a:pPr>
            <a:endParaRPr lang="en-US"/>
          </a:p>
        </c:txPr>
        <c:crossAx val="77789215"/>
        <c:crosses val="autoZero"/>
        <c:auto val="1"/>
        <c:lblAlgn val="ctr"/>
        <c:lblOffset val="100"/>
        <c:noMultiLvlLbl val="0"/>
      </c:catAx>
      <c:valAx>
        <c:axId val="7778921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spc="0" baseline="0">
                <a:solidFill>
                  <a:srgbClr val="595959"/>
                </a:solidFill>
                <a:latin typeface="Calibre"/>
                <a:ea typeface="Calibre"/>
                <a:cs typeface="Calibre"/>
              </a:defRPr>
            </a:pPr>
            <a:endParaRPr lang="en-US"/>
          </a:p>
        </c:txPr>
        <c:crossAx val="77789695"/>
        <c:crosses val="autoZero"/>
        <c:crossBetween val="between"/>
        <c:dispUnits>
          <c:builtInUnit val="millions"/>
          <c:dispUnitsLbl>
            <c:tx>
              <c:rich>
                <a:bodyPr rot="-5400000" spcFirstLastPara="1" vertOverflow="ellipsis" vert="horz" wrap="square" anchor="ctr" anchorCtr="1"/>
                <a:lstStyle/>
                <a:p>
                  <a:pPr>
                    <a:defRPr lang="en-GB" sz="900" b="0" i="0" u="none" strike="noStrike" kern="1200" spc="0" baseline="0">
                      <a:solidFill>
                        <a:schemeClr val="tx1">
                          <a:lumMod val="65000"/>
                          <a:lumOff val="35000"/>
                        </a:schemeClr>
                      </a:solidFill>
                      <a:latin typeface="+mn-lt"/>
                      <a:ea typeface="+mn-ea"/>
                      <a:cs typeface="+mn-cs"/>
                    </a:defRPr>
                  </a:pPr>
                  <a:r>
                    <a:rPr lang="en-GB" sz="900" b="0" i="0" u="none" strike="noStrike" kern="1200" baseline="0">
                      <a:solidFill>
                        <a:schemeClr val="tx1">
                          <a:lumMod val="65000"/>
                          <a:lumOff val="35000"/>
                        </a:schemeClr>
                      </a:solidFill>
                      <a:latin typeface="+mn-lt"/>
                      <a:ea typeface="+mn-ea"/>
                      <a:cs typeface="+mn-cs"/>
                    </a:rPr>
                    <a:t>Millions EUR</a:t>
                  </a:r>
                </a:p>
              </c:rich>
            </c:tx>
            <c:spPr>
              <a:noFill/>
              <a:ln>
                <a:noFill/>
              </a:ln>
              <a:effectLst/>
            </c:spPr>
            <c:txPr>
              <a:bodyPr rot="-5400000" spcFirstLastPara="1" vertOverflow="ellipsis" vert="horz" wrap="square" anchor="ctr" anchorCtr="1"/>
              <a:lstStyle/>
              <a:p>
                <a:pPr>
                  <a:defRPr lang="en-GB" sz="900" b="0" i="0" u="none" strike="noStrike" kern="1200" spc="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marL="0" marR="0" lvl="0" indent="0" algn="ctr" defTabSz="914400" rtl="0" eaLnBrk="1" fontAlgn="auto" latinLnBrk="0" hangingPunct="1">
        <a:lnSpc>
          <a:spcPct val="100000"/>
        </a:lnSpc>
        <a:spcBef>
          <a:spcPts val="0"/>
        </a:spcBef>
        <a:spcAft>
          <a:spcPts val="0"/>
        </a:spcAft>
        <a:buClrTx/>
        <a:buSzTx/>
        <a:buFontTx/>
        <a:buNone/>
        <a:tabLst/>
        <a:defRPr lang="en-US" sz="1400" b="1" i="0" u="none" strike="noStrike" kern="1200" spc="0" baseline="0">
          <a:solidFill>
            <a:srgbClr val="000000"/>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GB" sz="1600" b="1"/>
              <a:t>Monthly Footfall</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Footfall!$B$33</c:f>
              <c:strCache>
                <c:ptCount val="1"/>
                <c:pt idx="0">
                  <c:v>2023</c:v>
                </c:pt>
              </c:strCache>
            </c:strRef>
          </c:tx>
          <c:spPr>
            <a:solidFill>
              <a:schemeClr val="accent1"/>
            </a:solidFill>
            <a:ln>
              <a:noFill/>
            </a:ln>
            <a:effectLst/>
          </c:spPr>
          <c:invertIfNegative val="0"/>
          <c:cat>
            <c:strRef>
              <c:extLst>
                <c:ext xmlns:c15="http://schemas.microsoft.com/office/drawing/2012/chart" uri="{02D57815-91ED-43cb-92C2-25804820EDAC}">
                  <c15:fullRef>
                    <c15:sqref>Footfall!$B$32:$N$32</c15:sqref>
                  </c15:fullRef>
                </c:ext>
              </c:extLst>
              <c:f>Footfall!$C$32:$N$32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c:ext xmlns:c15="http://schemas.microsoft.com/office/drawing/2012/chart" uri="{02D57815-91ED-43cb-92C2-25804820EDAC}">
                  <c15:fullRef>
                    <c15:sqref>Footfall!$B$33:$N$33</c15:sqref>
                  </c15:fullRef>
                </c:ext>
              </c:extLst>
              <c:f>Footfall!$C$33:$N$33</c:f>
              <c:numCache>
                <c:formatCode>_-* #\ ##0_-;\-* #\ ##0_-;_-* "-"??_-;_-@_-</c:formatCode>
                <c:ptCount val="12"/>
                <c:pt idx="0">
                  <c:v>644902</c:v>
                </c:pt>
                <c:pt idx="1">
                  <c:v>621140</c:v>
                </c:pt>
                <c:pt idx="2">
                  <c:v>660271</c:v>
                </c:pt>
                <c:pt idx="3">
                  <c:v>636104</c:v>
                </c:pt>
                <c:pt idx="4">
                  <c:v>715392</c:v>
                </c:pt>
                <c:pt idx="5">
                  <c:v>729336</c:v>
                </c:pt>
                <c:pt idx="6">
                  <c:v>706167</c:v>
                </c:pt>
                <c:pt idx="7">
                  <c:v>734252</c:v>
                </c:pt>
                <c:pt idx="8">
                  <c:v>692261</c:v>
                </c:pt>
                <c:pt idx="9">
                  <c:v>639956</c:v>
                </c:pt>
                <c:pt idx="10">
                  <c:v>700313</c:v>
                </c:pt>
                <c:pt idx="11">
                  <c:v>811798</c:v>
                </c:pt>
              </c:numCache>
            </c:numRef>
          </c:val>
          <c:extLst>
            <c:ext xmlns:c16="http://schemas.microsoft.com/office/drawing/2014/chart" uri="{C3380CC4-5D6E-409C-BE32-E72D297353CC}">
              <c16:uniqueId val="{00000000-FB99-48AD-BB38-7717550ED1DC}"/>
            </c:ext>
          </c:extLst>
        </c:ser>
        <c:ser>
          <c:idx val="1"/>
          <c:order val="1"/>
          <c:tx>
            <c:strRef>
              <c:f>Footfall!$B$34</c:f>
              <c:strCache>
                <c:ptCount val="1"/>
                <c:pt idx="0">
                  <c:v>2024</c:v>
                </c:pt>
              </c:strCache>
            </c:strRef>
          </c:tx>
          <c:spPr>
            <a:solidFill>
              <a:schemeClr val="accent2"/>
            </a:solidFill>
            <a:ln>
              <a:noFill/>
            </a:ln>
            <a:effectLst/>
          </c:spPr>
          <c:invertIfNegative val="0"/>
          <c:cat>
            <c:strRef>
              <c:extLst>
                <c:ext xmlns:c15="http://schemas.microsoft.com/office/drawing/2012/chart" uri="{02D57815-91ED-43cb-92C2-25804820EDAC}">
                  <c15:fullRef>
                    <c15:sqref>Footfall!$B$32:$N$32</c15:sqref>
                  </c15:fullRef>
                </c:ext>
              </c:extLst>
              <c:f>Footfall!$C$32:$N$32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c:ext xmlns:c15="http://schemas.microsoft.com/office/drawing/2012/chart" uri="{02D57815-91ED-43cb-92C2-25804820EDAC}">
                  <c15:fullRef>
                    <c15:sqref>Footfall!$B$34:$N$34</c15:sqref>
                  </c15:fullRef>
                </c:ext>
              </c:extLst>
              <c:f>Footfall!$C$34:$N$34</c:f>
              <c:numCache>
                <c:formatCode>_-* #\ ##0_-;\-* #\ ##0_-;_-* "-"??_-;_-@_-</c:formatCode>
                <c:ptCount val="12"/>
                <c:pt idx="0">
                  <c:v>622724</c:v>
                </c:pt>
                <c:pt idx="1">
                  <c:v>591317</c:v>
                </c:pt>
                <c:pt idx="2">
                  <c:v>623779</c:v>
                </c:pt>
                <c:pt idx="3">
                  <c:v>615797</c:v>
                </c:pt>
                <c:pt idx="4">
                  <c:v>666597</c:v>
                </c:pt>
                <c:pt idx="5">
                  <c:v>666689</c:v>
                </c:pt>
                <c:pt idx="6">
                  <c:v>701782</c:v>
                </c:pt>
                <c:pt idx="7">
                  <c:v>704659</c:v>
                </c:pt>
                <c:pt idx="8">
                  <c:v>638976</c:v>
                </c:pt>
                <c:pt idx="9">
                  <c:v>638660</c:v>
                </c:pt>
                <c:pt idx="10">
                  <c:v>685610</c:v>
                </c:pt>
                <c:pt idx="11">
                  <c:v>826008</c:v>
                </c:pt>
              </c:numCache>
            </c:numRef>
          </c:val>
          <c:extLst>
            <c:ext xmlns:c16="http://schemas.microsoft.com/office/drawing/2014/chart" uri="{C3380CC4-5D6E-409C-BE32-E72D297353CC}">
              <c16:uniqueId val="{00000001-FB99-48AD-BB38-7717550ED1DC}"/>
            </c:ext>
          </c:extLst>
        </c:ser>
        <c:ser>
          <c:idx val="2"/>
          <c:order val="2"/>
          <c:tx>
            <c:strRef>
              <c:f>Footfall!$B$35</c:f>
              <c:strCache>
                <c:ptCount val="1"/>
                <c:pt idx="0">
                  <c:v>2025</c:v>
                </c:pt>
              </c:strCache>
            </c:strRef>
          </c:tx>
          <c:spPr>
            <a:solidFill>
              <a:schemeClr val="accent3"/>
            </a:solidFill>
            <a:ln>
              <a:noFill/>
            </a:ln>
            <a:effectLst/>
          </c:spPr>
          <c:invertIfNegative val="0"/>
          <c:cat>
            <c:strRef>
              <c:extLst>
                <c:ext xmlns:c15="http://schemas.microsoft.com/office/drawing/2012/chart" uri="{02D57815-91ED-43cb-92C2-25804820EDAC}">
                  <c15:fullRef>
                    <c15:sqref>Footfall!$B$32:$N$32</c15:sqref>
                  </c15:fullRef>
                </c:ext>
              </c:extLst>
              <c:f>Footfall!$C$32:$N$32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c:ext xmlns:c15="http://schemas.microsoft.com/office/drawing/2012/chart" uri="{02D57815-91ED-43cb-92C2-25804820EDAC}">
                  <c15:fullRef>
                    <c15:sqref>Footfall!$B$35:$N$35</c15:sqref>
                  </c15:fullRef>
                </c:ext>
              </c:extLst>
              <c:f>Footfall!$C$35:$N$35</c:f>
              <c:numCache>
                <c:formatCode>_-* #\ ##0_-;\-* #\ ##0_-;_-* "-"??_-;_-@_-</c:formatCode>
                <c:ptCount val="12"/>
                <c:pt idx="0">
                  <c:v>618083</c:v>
                </c:pt>
                <c:pt idx="1">
                  <c:v>584035</c:v>
                </c:pt>
                <c:pt idx="2">
                  <c:v>612594</c:v>
                </c:pt>
                <c:pt idx="3">
                  <c:v>603890</c:v>
                </c:pt>
                <c:pt idx="4">
                  <c:v>627042</c:v>
                </c:pt>
                <c:pt idx="5">
                  <c:v>651379</c:v>
                </c:pt>
                <c:pt idx="6">
                  <c:v>644944</c:v>
                </c:pt>
                <c:pt idx="7">
                  <c:v>662132</c:v>
                </c:pt>
                <c:pt idx="8">
                  <c:v>651790</c:v>
                </c:pt>
                <c:pt idx="9">
                  <c:v>656769</c:v>
                </c:pt>
                <c:pt idx="10">
                  <c:v>669723</c:v>
                </c:pt>
                <c:pt idx="11">
                  <c:v>815810</c:v>
                </c:pt>
              </c:numCache>
            </c:numRef>
          </c:val>
          <c:extLst>
            <c:ext xmlns:c16="http://schemas.microsoft.com/office/drawing/2014/chart" uri="{C3380CC4-5D6E-409C-BE32-E72D297353CC}">
              <c16:uniqueId val="{00000002-FB99-48AD-BB38-7717550ED1DC}"/>
            </c:ext>
          </c:extLst>
        </c:ser>
        <c:dLbls>
          <c:showLegendKey val="0"/>
          <c:showVal val="0"/>
          <c:showCatName val="0"/>
          <c:showSerName val="0"/>
          <c:showPercent val="0"/>
          <c:showBubbleSize val="0"/>
        </c:dLbls>
        <c:gapWidth val="219"/>
        <c:overlap val="-27"/>
        <c:axId val="666719151"/>
        <c:axId val="281071439"/>
      </c:barChart>
      <c:catAx>
        <c:axId val="666719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281071439"/>
        <c:crosses val="autoZero"/>
        <c:auto val="1"/>
        <c:lblAlgn val="ctr"/>
        <c:lblOffset val="100"/>
        <c:noMultiLvlLbl val="0"/>
      </c:catAx>
      <c:valAx>
        <c:axId val="2810714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666719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33343125008713448"/>
          <c:y val="0.22059623512251694"/>
          <c:w val="0.35543414747730651"/>
          <c:h val="0.57913635376378159"/>
        </c:manualLayout>
      </c:layout>
      <c:pieChart>
        <c:varyColors val="1"/>
        <c:ser>
          <c:idx val="0"/>
          <c:order val="0"/>
          <c:tx>
            <c:strRef>
              <c:f>'Statistics - Lib'!$F$5</c:f>
              <c:strCache>
                <c:ptCount val="1"/>
                <c:pt idx="0">
                  <c:v>Area share (%)</c:v>
                </c:pt>
              </c:strCache>
            </c:strRef>
          </c:tx>
          <c:spPr>
            <a:effectLst/>
          </c:spPr>
          <c:dPt>
            <c:idx val="0"/>
            <c:bubble3D val="0"/>
            <c:spPr>
              <a:solidFill>
                <a:schemeClr val="accent1"/>
              </a:solidFill>
              <a:ln>
                <a:noFill/>
              </a:ln>
              <a:effectLst/>
              <a:extLst>
                <a:ext uri="{91240B29-F687-4F45-9708-019B960494DF}">
                  <a14:hiddenLine xmlns:a14="http://schemas.microsoft.com/office/drawing/2010/main" w="0"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1-9491-4145-9694-AC65FFE10CD4}"/>
              </c:ext>
            </c:extLst>
          </c:dPt>
          <c:dPt>
            <c:idx val="1"/>
            <c:bubble3D val="0"/>
            <c:spPr>
              <a:solidFill>
                <a:schemeClr val="accent3"/>
              </a:solidFill>
              <a:ln>
                <a:noFill/>
              </a:ln>
              <a:effectLst/>
              <a:extLst>
                <a:ext uri="{91240B29-F687-4F45-9708-019B960494DF}">
                  <a14:hiddenLine xmlns:a14="http://schemas.microsoft.com/office/drawing/2010/main" w="0"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2-9491-4145-9694-AC65FFE10CD4}"/>
              </c:ext>
            </c:extLst>
          </c:dPt>
          <c:dPt>
            <c:idx val="2"/>
            <c:bubble3D val="0"/>
            <c:spPr>
              <a:solidFill>
                <a:schemeClr val="accent5"/>
              </a:solidFill>
              <a:ln>
                <a:noFill/>
              </a:ln>
              <a:effectLst/>
              <a:extLst>
                <a:ext uri="{91240B29-F687-4F45-9708-019B960494DF}">
                  <a14:hiddenLine xmlns:a14="http://schemas.microsoft.com/office/drawing/2010/main" w="0"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9491-4145-9694-AC65FFE10CD4}"/>
              </c:ext>
            </c:extLst>
          </c:dPt>
          <c:dPt>
            <c:idx val="3"/>
            <c:bubble3D val="0"/>
            <c:spPr>
              <a:solidFill>
                <a:schemeClr val="accent1">
                  <a:lumMod val="60000"/>
                </a:scheme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BFBE-4B49-8059-713CE67A4FC1}"/>
              </c:ext>
            </c:extLst>
          </c:dPt>
          <c:dLbls>
            <c:dLbl>
              <c:idx val="1"/>
              <c:layout>
                <c:manualLayout>
                  <c:x val="3.3950068798217721E-2"/>
                  <c:y val="0.130168064104824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91-4145-9694-AC65FFE10CD4}"/>
                </c:ext>
              </c:extLst>
            </c:dLbl>
            <c:dLbl>
              <c:idx val="2"/>
              <c:layout>
                <c:manualLayout>
                  <c:x val="8.299663476616306E-3"/>
                  <c:y val="2.5951086634314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91-4145-9694-AC65FFE10CD4}"/>
                </c:ext>
              </c:extLst>
            </c:dLbl>
            <c:dLbl>
              <c:idx val="3"/>
              <c:layout>
                <c:manualLayout>
                  <c:x val="4.0903466732630976E-2"/>
                  <c:y val="2.8700033676338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BE-4B49-8059-713CE67A4FC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prstDash val="solid"/>
                  <a:round/>
                </a:ln>
                <a:effectLst/>
              </c:spPr>
            </c:leaderLines>
            <c:extLst>
              <c:ext xmlns:c15="http://schemas.microsoft.com/office/drawing/2012/chart" uri="{CE6537A1-D6FC-4f65-9D91-7224C49458BB}"/>
            </c:extLst>
          </c:dLbls>
          <c:cat>
            <c:strRef>
              <c:f>'Statistics - Lib'!$A$6:$A$9</c:f>
              <c:strCache>
                <c:ptCount val="4"/>
                <c:pt idx="0">
                  <c:v>Retail</c:v>
                </c:pt>
                <c:pt idx="1">
                  <c:v>Office</c:v>
                </c:pt>
                <c:pt idx="2">
                  <c:v>Other</c:v>
                </c:pt>
                <c:pt idx="3">
                  <c:v>Residential</c:v>
                </c:pt>
              </c:strCache>
            </c:strRef>
          </c:cat>
          <c:val>
            <c:numRef>
              <c:f>'Statistics - Lib'!$F$6:$F$9</c:f>
              <c:numCache>
                <c:formatCode>0%;\(0%\);\-</c:formatCode>
                <c:ptCount val="4"/>
                <c:pt idx="0">
                  <c:v>0.89031898758226835</c:v>
                </c:pt>
                <c:pt idx="1">
                  <c:v>6.6912272691581162E-2</c:v>
                </c:pt>
                <c:pt idx="2">
                  <c:v>2.1917545611452236E-2</c:v>
                </c:pt>
                <c:pt idx="3">
                  <c:v>2.0851194114698258E-2</c:v>
                </c:pt>
              </c:numCache>
            </c:numRef>
          </c:val>
          <c:extLst>
            <c:ext xmlns:c16="http://schemas.microsoft.com/office/drawing/2014/chart" uri="{C3380CC4-5D6E-409C-BE32-E72D297353CC}">
              <c16:uniqueId val="{00000000-9491-4145-9694-AC65FFE10CD4}"/>
            </c:ext>
          </c:extLst>
        </c:ser>
        <c:dLbls>
          <c:showLegendKey val="0"/>
          <c:showVal val="0"/>
          <c:showCatName val="0"/>
          <c:showSerName val="0"/>
          <c:showPercent val="0"/>
          <c:showBubbleSize val="0"/>
          <c:showLeaderLines val="1"/>
        </c:dLbls>
        <c:firstSliceAng val="0"/>
      </c:pie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ayout>
        <c:manualLayout>
          <c:xMode val="edge"/>
          <c:yMode val="edge"/>
          <c:x val="0.70533354400410075"/>
          <c:y val="0.14027247239707563"/>
          <c:w val="0.2545993669620209"/>
          <c:h val="0.68078993811675259"/>
        </c:manualLayout>
      </c:layout>
      <c:overlay val="0"/>
      <c:spPr>
        <a:noFill/>
        <a:ln>
          <a:noFill/>
        </a:ln>
        <a:effectLst/>
        <a:extLst>
          <a:ext uri="{909E8E84-426E-40DD-AFC4-6F175D3DCCD1}">
            <a14:hiddenFill xmlns:a14="http://schemas.microsoft.com/office/drawing/2010/main">
              <a:solidFill>
                <a:srgbClr val="435254"/>
              </a:solidFill>
            </a14:hiddenFill>
          </a:ext>
          <a:ext uri="{91240B29-F687-4F45-9708-019B960494DF}">
            <a14:hiddenLine xmlns:a14="http://schemas.microsoft.com/office/drawing/2010/main">
              <a:solidFill>
                <a:srgbClr val="435254"/>
              </a:solidFill>
            </a14:hiddenLine>
          </a:ext>
        </a:extLst>
      </c:spPr>
      <c:txPr>
        <a:bodyPr rot="0" spcFirstLastPara="1" vertOverflow="ellipsis" vert="horz" wrap="square" anchor="ctr" anchorCtr="1"/>
        <a:lstStyle/>
        <a:p>
          <a:pPr>
            <a:defRPr sz="1000" b="0" i="0" u="none" strike="noStrike" kern="1200" baseline="0">
              <a:solidFill>
                <a:srgbClr val="595959"/>
              </a:solidFill>
              <a:latin typeface="Calibre"/>
              <a:ea typeface="Calibre"/>
              <a:cs typeface="Calibre"/>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prstDash val="solid"/>
          <a:round/>
        </a14:hiddenLine>
      </a:ext>
    </a:ex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7750407701507951"/>
          <c:y val="0.21865145817265733"/>
          <c:w val="0.42176052689500121"/>
          <c:h val="0.65174293350645451"/>
        </c:manualLayout>
      </c:layout>
      <c:pieChart>
        <c:varyColors val="1"/>
        <c:ser>
          <c:idx val="0"/>
          <c:order val="0"/>
          <c:tx>
            <c:strRef>
              <c:f>'Statistics - Lib'!$B$15</c:f>
              <c:strCache>
                <c:ptCount val="1"/>
                <c:pt idx="0">
                  <c:v>Fixed Rent p.a. (2026)</c:v>
                </c:pt>
              </c:strCache>
            </c:strRef>
          </c:tx>
          <c:dPt>
            <c:idx val="0"/>
            <c:bubble3D val="0"/>
            <c:spPr>
              <a:solidFill>
                <a:schemeClr val="accent1"/>
              </a:solidFill>
              <a:ln>
                <a:noFill/>
              </a:ln>
              <a:effectLst/>
            </c:spPr>
            <c:extLst>
              <c:ext xmlns:c16="http://schemas.microsoft.com/office/drawing/2014/chart" uri="{C3380CC4-5D6E-409C-BE32-E72D297353CC}">
                <c16:uniqueId val="{00000001-031A-4085-AA75-B59D239B6761}"/>
              </c:ext>
            </c:extLst>
          </c:dPt>
          <c:dPt>
            <c:idx val="1"/>
            <c:bubble3D val="0"/>
            <c:spPr>
              <a:solidFill>
                <a:schemeClr val="accent3"/>
              </a:solidFill>
              <a:ln>
                <a:noFill/>
              </a:ln>
              <a:effectLst/>
            </c:spPr>
            <c:extLst>
              <c:ext xmlns:c16="http://schemas.microsoft.com/office/drawing/2014/chart" uri="{C3380CC4-5D6E-409C-BE32-E72D297353CC}">
                <c16:uniqueId val="{00000002-031A-4085-AA75-B59D239B6761}"/>
              </c:ext>
            </c:extLst>
          </c:dPt>
          <c:dPt>
            <c:idx val="2"/>
            <c:bubble3D val="0"/>
            <c:spPr>
              <a:solidFill>
                <a:schemeClr val="accent5"/>
              </a:solidFill>
              <a:ln>
                <a:noFill/>
              </a:ln>
              <a:effectLst/>
            </c:spPr>
            <c:extLst>
              <c:ext xmlns:c16="http://schemas.microsoft.com/office/drawing/2014/chart" uri="{C3380CC4-5D6E-409C-BE32-E72D297353CC}">
                <c16:uniqueId val="{00000003-031A-4085-AA75-B59D239B6761}"/>
              </c:ext>
            </c:extLst>
          </c:dPt>
          <c:dPt>
            <c:idx val="3"/>
            <c:bubble3D val="0"/>
            <c:spPr>
              <a:solidFill>
                <a:schemeClr val="accent1">
                  <a:lumMod val="60000"/>
                </a:schemeClr>
              </a:solidFill>
              <a:ln>
                <a:noFill/>
              </a:ln>
              <a:effectLst/>
            </c:spPr>
            <c:extLst>
              <c:ext xmlns:c16="http://schemas.microsoft.com/office/drawing/2014/chart" uri="{C3380CC4-5D6E-409C-BE32-E72D297353CC}">
                <c16:uniqueId val="{00000004-031A-4085-AA75-B59D239B6761}"/>
              </c:ext>
            </c:extLst>
          </c:dPt>
          <c:dLbls>
            <c:dLbl>
              <c:idx val="2"/>
              <c:delete val="1"/>
              <c:extLst>
                <c:ext xmlns:c15="http://schemas.microsoft.com/office/drawing/2012/chart" uri="{CE6537A1-D6FC-4f65-9D91-7224C49458BB}"/>
                <c:ext xmlns:c16="http://schemas.microsoft.com/office/drawing/2014/chart" uri="{C3380CC4-5D6E-409C-BE32-E72D297353CC}">
                  <c16:uniqueId val="{00000003-031A-4085-AA75-B59D239B6761}"/>
                </c:ext>
              </c:extLst>
            </c:dLbl>
            <c:dLbl>
              <c:idx val="3"/>
              <c:delete val="1"/>
              <c:extLst>
                <c:ext xmlns:c15="http://schemas.microsoft.com/office/drawing/2012/chart" uri="{CE6537A1-D6FC-4f65-9D91-7224C49458BB}"/>
                <c:ext xmlns:c16="http://schemas.microsoft.com/office/drawing/2014/chart" uri="{C3380CC4-5D6E-409C-BE32-E72D297353CC}">
                  <c16:uniqueId val="{00000004-031A-4085-AA75-B59D239B676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prstDash val="solid"/>
                  <a:round/>
                </a:ln>
                <a:effectLst/>
              </c:spPr>
            </c:leaderLines>
            <c:extLst>
              <c:ext xmlns:c15="http://schemas.microsoft.com/office/drawing/2012/chart" uri="{CE6537A1-D6FC-4f65-9D91-7224C49458BB}"/>
            </c:extLst>
          </c:dLbls>
          <c:cat>
            <c:strRef>
              <c:f>'Statistics - Lib'!$A$16:$A$19</c:f>
              <c:strCache>
                <c:ptCount val="4"/>
                <c:pt idx="0">
                  <c:v>Retail</c:v>
                </c:pt>
                <c:pt idx="1">
                  <c:v>Office</c:v>
                </c:pt>
                <c:pt idx="2">
                  <c:v>Other</c:v>
                </c:pt>
                <c:pt idx="3">
                  <c:v>Residential</c:v>
                </c:pt>
              </c:strCache>
            </c:strRef>
          </c:cat>
          <c:val>
            <c:numRef>
              <c:f>'Statistics - Lib'!$C$16:$C$19</c:f>
              <c:numCache>
                <c:formatCode>0%</c:formatCode>
                <c:ptCount val="4"/>
                <c:pt idx="0">
                  <c:v>0.93042683117614078</c:v>
                </c:pt>
                <c:pt idx="1">
                  <c:v>5.2202312345668855E-2</c:v>
                </c:pt>
                <c:pt idx="2">
                  <c:v>2.8451173415967846E-3</c:v>
                </c:pt>
                <c:pt idx="3">
                  <c:v>1.4525739136593533E-2</c:v>
                </c:pt>
              </c:numCache>
            </c:numRef>
          </c:val>
          <c:extLst>
            <c:ext xmlns:c16="http://schemas.microsoft.com/office/drawing/2014/chart" uri="{C3380CC4-5D6E-409C-BE32-E72D297353CC}">
              <c16:uniqueId val="{00000000-031A-4085-AA75-B59D239B6761}"/>
            </c:ext>
          </c:extLst>
        </c:ser>
        <c:dLbls>
          <c:showLegendKey val="0"/>
          <c:showVal val="0"/>
          <c:showCatName val="0"/>
          <c:showSerName val="0"/>
          <c:showPercent val="0"/>
          <c:showBubbleSize val="0"/>
          <c:showLeaderLines val="1"/>
        </c:dLbls>
        <c:firstSliceAng val="0"/>
      </c:pie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ayout>
        <c:manualLayout>
          <c:xMode val="edge"/>
          <c:yMode val="edge"/>
          <c:x val="0.7533054959656178"/>
          <c:y val="0.21125733816780776"/>
          <c:w val="0.23113792428340432"/>
          <c:h val="0.63647664660632353"/>
        </c:manualLayout>
      </c:layout>
      <c:overlay val="0"/>
      <c:spPr>
        <a:noFill/>
        <a:ln>
          <a:noFill/>
        </a:ln>
        <a:effectLst/>
        <a:extLst>
          <a:ext uri="{909E8E84-426E-40DD-AFC4-6F175D3DCCD1}">
            <a14:hiddenFill xmlns:a14="http://schemas.microsoft.com/office/drawing/2010/main">
              <a:solidFill>
                <a:srgbClr val="435254"/>
              </a:solidFill>
            </a14:hiddenFill>
          </a:ext>
          <a:ext uri="{91240B29-F687-4F45-9708-019B960494DF}">
            <a14:hiddenLine xmlns:a14="http://schemas.microsoft.com/office/drawing/2010/main">
              <a:solidFill>
                <a:srgbClr val="435254"/>
              </a:solidFill>
            </a14:hiddenLine>
          </a:ext>
        </a:extLst>
      </c:spPr>
      <c:txPr>
        <a:bodyPr rot="0" spcFirstLastPara="1" vertOverflow="ellipsis" vert="horz" wrap="square" anchor="ctr" anchorCtr="1"/>
        <a:lstStyle/>
        <a:p>
          <a:pPr>
            <a:defRPr sz="1000" b="0" i="0" u="none" strike="noStrike" kern="1200" baseline="0">
              <a:solidFill>
                <a:srgbClr val="595959"/>
              </a:solidFill>
              <a:latin typeface="Calibre"/>
              <a:ea typeface="Calibre"/>
              <a:cs typeface="Calibre"/>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prstDash val="solid"/>
          <a:round/>
        </a14:hiddenLine>
      </a:ext>
    </a:ex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GB"/>
              <a:t>Expiry Profile</a:t>
            </a:r>
          </a:p>
        </c:rich>
      </c:tx>
      <c:layout>
        <c:manualLayout>
          <c:xMode val="edge"/>
          <c:yMode val="edge"/>
          <c:x val="0.42973902746285758"/>
          <c:y val="2.035250974222825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6342928719418165"/>
          <c:y val="0.15358746370869736"/>
          <c:w val="0.75161383694980111"/>
          <c:h val="0.57924124134283816"/>
        </c:manualLayout>
      </c:layout>
      <c:barChart>
        <c:barDir val="col"/>
        <c:grouping val="stacked"/>
        <c:varyColors val="0"/>
        <c:ser>
          <c:idx val="0"/>
          <c:order val="0"/>
          <c:tx>
            <c:strRef>
              <c:f>'Statistics - Lib'!$B$41</c:f>
              <c:strCache>
                <c:ptCount val="1"/>
                <c:pt idx="0">
                  <c:v>GLA (sq m)</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'Statistics - Lib'!$A$42:$A$56</c:f>
              <c:strCache>
                <c:ptCount val="1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indefinite</c:v>
                </c:pt>
              </c:strCache>
            </c:strRef>
          </c:cat>
          <c:val>
            <c:numRef>
              <c:f>'Statistics - Lib'!$B$42:$B$56</c:f>
              <c:numCache>
                <c:formatCode>#\ ##0;\(#\ ##0\);\-</c:formatCode>
                <c:ptCount val="15"/>
                <c:pt idx="0">
                  <c:v>109.88000000000001</c:v>
                </c:pt>
                <c:pt idx="1">
                  <c:v>7654.83</c:v>
                </c:pt>
                <c:pt idx="2">
                  <c:v>11065.2</c:v>
                </c:pt>
                <c:pt idx="3">
                  <c:v>4404.7000000000007</c:v>
                </c:pt>
                <c:pt idx="4">
                  <c:v>8778.9</c:v>
                </c:pt>
                <c:pt idx="5">
                  <c:v>8343.35</c:v>
                </c:pt>
                <c:pt idx="6">
                  <c:v>49</c:v>
                </c:pt>
                <c:pt idx="7">
                  <c:v>101</c:v>
                </c:pt>
                <c:pt idx="8">
                  <c:v>0</c:v>
                </c:pt>
                <c:pt idx="9">
                  <c:v>2775.5</c:v>
                </c:pt>
                <c:pt idx="10">
                  <c:v>2050.9</c:v>
                </c:pt>
                <c:pt idx="11">
                  <c:v>0</c:v>
                </c:pt>
                <c:pt idx="12">
                  <c:v>0</c:v>
                </c:pt>
                <c:pt idx="13">
                  <c:v>21.6</c:v>
                </c:pt>
                <c:pt idx="14">
                  <c:v>954.7</c:v>
                </c:pt>
              </c:numCache>
            </c:numRef>
          </c:val>
          <c:extLst>
            <c:ext xmlns:c16="http://schemas.microsoft.com/office/drawing/2014/chart" uri="{C3380CC4-5D6E-409C-BE32-E72D297353CC}">
              <c16:uniqueId val="{00000000-AE43-42A6-BC79-F2A1FE79067D}"/>
            </c:ext>
          </c:extLst>
        </c:ser>
        <c:dLbls>
          <c:showLegendKey val="0"/>
          <c:showVal val="0"/>
          <c:showCatName val="0"/>
          <c:showSerName val="0"/>
          <c:showPercent val="0"/>
          <c:showBubbleSize val="0"/>
        </c:dLbls>
        <c:gapWidth val="85"/>
        <c:overlap val="100"/>
        <c:axId val="228143872"/>
        <c:axId val="228145792"/>
      </c:barChart>
      <c:barChart>
        <c:barDir val="col"/>
        <c:grouping val="stacked"/>
        <c:varyColors val="0"/>
        <c:ser>
          <c:idx val="1"/>
          <c:order val="1"/>
          <c:tx>
            <c:strRef>
              <c:f>'Statistics - Lib'!$D$41</c:f>
              <c:strCache>
                <c:ptCount val="1"/>
                <c:pt idx="0">
                  <c:v>Fixed Rent p.a. (2026)</c:v>
                </c:pt>
              </c:strCache>
            </c:strRef>
          </c:tx>
          <c:spPr>
            <a:solidFill>
              <a:schemeClr val="accent3"/>
            </a:solidFill>
            <a:ln>
              <a:noFill/>
            </a:ln>
            <a:effectLst/>
          </c:spPr>
          <c:invertIfNegative val="0"/>
          <c:cat>
            <c:strRef>
              <c:f>'Statistics - Lib'!$A$42:$A$56</c:f>
              <c:strCache>
                <c:ptCount val="1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indefinite</c:v>
                </c:pt>
              </c:strCache>
            </c:strRef>
          </c:cat>
          <c:val>
            <c:numRef>
              <c:f>'Statistics - Lib'!$D$42:$D$56</c:f>
              <c:numCache>
                <c:formatCode>#\ ##0" €";\(#\ ##0" €)";\-</c:formatCode>
                <c:ptCount val="15"/>
                <c:pt idx="0">
                  <c:v>34596.049180327871</c:v>
                </c:pt>
                <c:pt idx="1">
                  <c:v>1072969.8285245902</c:v>
                </c:pt>
                <c:pt idx="2">
                  <c:v>1645284.8065573771</c:v>
                </c:pt>
                <c:pt idx="3">
                  <c:v>1294593.7672131148</c:v>
                </c:pt>
                <c:pt idx="4">
                  <c:v>1068550.92</c:v>
                </c:pt>
                <c:pt idx="5">
                  <c:v>1193713.6091803277</c:v>
                </c:pt>
                <c:pt idx="6">
                  <c:v>24390.239999999998</c:v>
                </c:pt>
                <c:pt idx="7">
                  <c:v>3829.92</c:v>
                </c:pt>
                <c:pt idx="8">
                  <c:v>0</c:v>
                </c:pt>
                <c:pt idx="9">
                  <c:v>214490.64</c:v>
                </c:pt>
                <c:pt idx="10">
                  <c:v>130937.51999999999</c:v>
                </c:pt>
                <c:pt idx="11">
                  <c:v>0</c:v>
                </c:pt>
                <c:pt idx="12">
                  <c:v>0</c:v>
                </c:pt>
                <c:pt idx="13">
                  <c:v>10352.400000000001</c:v>
                </c:pt>
                <c:pt idx="14">
                  <c:v>51141.96</c:v>
                </c:pt>
              </c:numCache>
            </c:numRef>
          </c:val>
          <c:extLst>
            <c:ext xmlns:c16="http://schemas.microsoft.com/office/drawing/2014/chart" uri="{C3380CC4-5D6E-409C-BE32-E72D297353CC}">
              <c16:uniqueId val="{00000001-AE43-42A6-BC79-F2A1FE79067D}"/>
            </c:ext>
          </c:extLst>
        </c:ser>
        <c:dLbls>
          <c:showLegendKey val="0"/>
          <c:showVal val="0"/>
          <c:showCatName val="0"/>
          <c:showSerName val="0"/>
          <c:showPercent val="0"/>
          <c:showBubbleSize val="0"/>
        </c:dLbls>
        <c:gapWidth val="269"/>
        <c:overlap val="100"/>
        <c:axId val="141950720"/>
        <c:axId val="141942080"/>
      </c:barChart>
      <c:catAx>
        <c:axId val="228143872"/>
        <c:scaling>
          <c:orientation val="minMax"/>
        </c:scaling>
        <c:delete val="0"/>
        <c:axPos val="b"/>
        <c:numFmt formatCode="mmm\-yy" sourceLinked="0"/>
        <c:majorTickMark val="none"/>
        <c:minorTickMark val="none"/>
        <c:tickLblPos val="nextTo"/>
        <c:spPr>
          <a:noFill/>
          <a:ln w="9525" cap="flat" cmpd="sng" algn="ctr">
            <a:solidFill>
              <a:srgbClr val="435254"/>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000" b="0" i="0" u="none" strike="noStrike" kern="1200" baseline="0">
                <a:solidFill>
                  <a:srgbClr val="595959"/>
                </a:solidFill>
                <a:latin typeface="Calibre"/>
                <a:ea typeface="Calibre"/>
                <a:cs typeface="Calibre"/>
              </a:defRPr>
            </a:pPr>
            <a:endParaRPr lang="en-US"/>
          </a:p>
        </c:txPr>
        <c:crossAx val="228145792"/>
        <c:crosses val="autoZero"/>
        <c:auto val="1"/>
        <c:lblAlgn val="ctr"/>
        <c:lblOffset val="100"/>
        <c:noMultiLvlLbl val="0"/>
      </c:catAx>
      <c:valAx>
        <c:axId val="228145792"/>
        <c:scaling>
          <c:orientation val="minMax"/>
        </c:scaling>
        <c:delete val="0"/>
        <c:axPos val="l"/>
        <c:majorGridlines>
          <c:spPr>
            <a:ln w="12700" cap="flat" cmpd="sng" algn="ctr">
              <a:solidFill>
                <a:srgbClr val="CAD1D3"/>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435254"/>
                    </a:solidFill>
                    <a:latin typeface="Calibre" panose="020B0503030202060203" pitchFamily="34" charset="-18"/>
                    <a:ea typeface="+mn-ea"/>
                    <a:cs typeface="+mn-cs"/>
                  </a:defRPr>
                </a:pPr>
                <a:r>
                  <a:rPr lang="en-GB" sz="1000" b="0">
                    <a:solidFill>
                      <a:srgbClr val="435254"/>
                    </a:solidFill>
                    <a:latin typeface="Calibre" panose="020B0503030202060203" pitchFamily="34" charset="-18"/>
                  </a:rPr>
                  <a:t>sq m</a:t>
                </a:r>
              </a:p>
            </c:rich>
          </c:tx>
          <c:layout>
            <c:manualLayout>
              <c:xMode val="edge"/>
              <c:yMode val="edge"/>
              <c:x val="0.17255012785664983"/>
              <c:y val="0.42619550580617577"/>
            </c:manualLayout>
          </c:layout>
          <c:overlay val="0"/>
          <c:spPr>
            <a:noFill/>
            <a:ln>
              <a:noFill/>
            </a:ln>
            <a:effectLst/>
            <a:extLst>
              <a:ext uri="{91240B29-F687-4F45-9708-019B960494DF}">
                <a14:hiddenLine xmlns:a14="http://schemas.microsoft.com/office/drawing/2010/main">
                  <a:noFill/>
                </a14:hiddenLine>
              </a:ext>
            </a:extLst>
          </c:spPr>
          <c:txPr>
            <a:bodyPr rot="-5400000" spcFirstLastPara="1" vertOverflow="ellipsis" vert="horz" wrap="square" anchor="ctr" anchorCtr="1"/>
            <a:lstStyle/>
            <a:p>
              <a:pPr>
                <a:defRPr sz="1000" b="0" i="0" u="none" strike="noStrike" kern="1200" baseline="0">
                  <a:solidFill>
                    <a:srgbClr val="435254"/>
                  </a:solidFill>
                  <a:latin typeface="Calibre" panose="020B0503030202060203" pitchFamily="34" charset="-18"/>
                  <a:ea typeface="+mn-ea"/>
                  <a:cs typeface="+mn-cs"/>
                </a:defRPr>
              </a:pPr>
              <a:endParaRPr lang="en-US"/>
            </a:p>
          </c:txPr>
        </c:title>
        <c:numFmt formatCode="#,##0;\(#,##0\);0" sourceLinked="0"/>
        <c:majorTickMark val="none"/>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435254"/>
                </a:solidFill>
                <a:prstDash val="solid"/>
                <a:round/>
              </a14:hiddenLine>
            </a:ext>
          </a:extLst>
        </c:spPr>
        <c:txPr>
          <a:bodyPr rot="0" spcFirstLastPara="1" vertOverflow="ellipsis" wrap="square" anchor="ctr" anchorCtr="1"/>
          <a:lstStyle/>
          <a:p>
            <a:pPr>
              <a:defRPr sz="1000" b="0" i="0" u="none" strike="noStrike" kern="1200" baseline="0">
                <a:solidFill>
                  <a:srgbClr val="595959"/>
                </a:solidFill>
                <a:latin typeface="Calibre"/>
                <a:ea typeface="Calibre"/>
                <a:cs typeface="Calibre"/>
              </a:defRPr>
            </a:pPr>
            <a:endParaRPr lang="en-US"/>
          </a:p>
        </c:txPr>
        <c:crossAx val="228143872"/>
        <c:crosses val="autoZero"/>
        <c:crossBetween val="between"/>
      </c:valAx>
      <c:valAx>
        <c:axId val="141942080"/>
        <c:scaling>
          <c:orientation val="minMax"/>
        </c:scaling>
        <c:delete val="0"/>
        <c:axPos val="r"/>
        <c:numFmt formatCode="#\ ##0&quot; €&quot;;\(#\ ##0&quot; €)&quot;;\-" sourceLinked="1"/>
        <c:majorTickMark val="out"/>
        <c:minorTickMark val="none"/>
        <c:tickLblPos val="nextTo"/>
        <c:spPr>
          <a:noFill/>
          <a:ln w="9525" cap="flat" cmpd="sng" algn="ctr">
            <a:prstDash val="solid"/>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141950720"/>
        <c:crosses val="max"/>
        <c:crossBetween val="between"/>
      </c:valAx>
      <c:catAx>
        <c:axId val="141950720"/>
        <c:scaling>
          <c:orientation val="minMax"/>
        </c:scaling>
        <c:delete val="1"/>
        <c:axPos val="b"/>
        <c:numFmt formatCode="General" sourceLinked="1"/>
        <c:majorTickMark val="out"/>
        <c:minorTickMark val="none"/>
        <c:tickLblPos val="nextTo"/>
        <c:crossAx val="141942080"/>
        <c:crosses val="autoZero"/>
        <c:auto val="1"/>
        <c:lblAlgn val="ctr"/>
        <c:lblOffset val="100"/>
        <c:noMultiLvlLbl val="0"/>
      </c:catAx>
      <c:spPr>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14:hiddenLine>
          </a:ext>
        </a:extLst>
      </c:spPr>
    </c:plotArea>
    <c:legend>
      <c:legendPos val="b"/>
      <c:layout>
        <c:manualLayout>
          <c:xMode val="edge"/>
          <c:yMode val="edge"/>
          <c:x val="0.1718557455971613"/>
          <c:y val="0.81941786921788851"/>
          <c:w val="0.78666441665026032"/>
          <c:h val="6.7195833858300788E-2"/>
        </c:manualLayout>
      </c:layout>
      <c:overlay val="0"/>
      <c:spPr>
        <a:noFill/>
        <a:ln>
          <a:noFill/>
        </a:ln>
        <a:effectLst/>
        <a:extLst>
          <a:ext uri="{909E8E84-426E-40DD-AFC4-6F175D3DCCD1}">
            <a14:hiddenFill xmlns:a14="http://schemas.microsoft.com/office/drawing/2010/main">
              <a:solidFill>
                <a:srgbClr val="435254"/>
              </a:solidFill>
            </a14:hiddenFill>
          </a:ext>
          <a:ext uri="{91240B29-F687-4F45-9708-019B960494DF}">
            <a14:hiddenLine xmlns:a14="http://schemas.microsoft.com/office/drawing/2010/main">
              <a:solidFill>
                <a:srgbClr val="435254"/>
              </a:solidFill>
            </a14:hiddenLine>
          </a:ext>
        </a:extLst>
      </c:spPr>
      <c:txPr>
        <a:bodyPr rot="0" spcFirstLastPara="1" vertOverflow="ellipsis" vert="horz" wrap="square" anchor="ctr" anchorCtr="1"/>
        <a:lstStyle/>
        <a:p>
          <a:pPr>
            <a:defRPr sz="1000" b="0" i="0" u="none" strike="noStrike" kern="1200" baseline="0">
              <a:solidFill>
                <a:srgbClr val="595959"/>
              </a:solidFill>
              <a:latin typeface="Calibre"/>
              <a:ea typeface="Calibre"/>
              <a:cs typeface="Calibre"/>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prstDash val="solid"/>
          <a:round/>
        </a14:hiddenLine>
      </a:ext>
    </a:ex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GB"/>
              <a:t>Income</a:t>
            </a:r>
            <a:r>
              <a:rPr lang="en-GB" baseline="0"/>
              <a:t> Denomination</a:t>
            </a:r>
            <a:endParaRPr lang="en-GB"/>
          </a:p>
        </c:rich>
      </c:tx>
      <c:layout>
        <c:manualLayout>
          <c:xMode val="edge"/>
          <c:yMode val="edge"/>
          <c:x val="0.16999703436004249"/>
          <c:y val="3.718169879701101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GB"/>
        </a:p>
      </c:txPr>
    </c:title>
    <c:autoTitleDeleted val="0"/>
    <c:plotArea>
      <c:layout>
        <c:manualLayout>
          <c:layoutTarget val="inner"/>
          <c:xMode val="edge"/>
          <c:yMode val="edge"/>
          <c:x val="0.2819550102831605"/>
          <c:y val="0.18411934837365038"/>
          <c:w val="0.46757424157243394"/>
          <c:h val="0.53724702275335656"/>
        </c:manualLayout>
      </c:layout>
      <c:pieChart>
        <c:varyColors val="1"/>
        <c:ser>
          <c:idx val="0"/>
          <c:order val="0"/>
          <c:tx>
            <c:strRef>
              <c:f>'Statistics - Lib'!$B$62</c:f>
              <c:strCache>
                <c:ptCount val="1"/>
                <c:pt idx="0">
                  <c:v>Share of Income</c:v>
                </c:pt>
              </c:strCache>
            </c:strRef>
          </c:tx>
          <c:spPr>
            <a:effectLst/>
          </c:spPr>
          <c:dPt>
            <c:idx val="0"/>
            <c:bubble3D val="0"/>
            <c:spPr>
              <a:solidFill>
                <a:schemeClr val="accent1"/>
              </a:solidFill>
              <a:ln>
                <a:noFill/>
              </a:ln>
              <a:effectLst/>
              <a:extLst>
                <a:ext uri="{91240B29-F687-4F45-9708-019B960494DF}">
                  <a14:hiddenLine xmlns:a14="http://schemas.microsoft.com/office/drawing/2010/main" w="0" cap="flat" cmpd="sng" algn="ctr">
                    <a:solidFill>
                      <a:prstClr val="black"/>
                    </a:solidFill>
                    <a:prstDash val="solid"/>
                    <a:round/>
                    <a:headEnd type="none" w="med" len="med"/>
                    <a:tailEnd type="none" w="med" len="med"/>
                  </a14:hiddenLine>
                </a:ext>
              </a:extLst>
            </c:spPr>
            <c:extLst>
              <c:ext xmlns:c16="http://schemas.microsoft.com/office/drawing/2014/chart" uri="{C3380CC4-5D6E-409C-BE32-E72D297353CC}">
                <c16:uniqueId val="{00000001-8E94-4ACD-BACD-C7B737230DAF}"/>
              </c:ext>
            </c:extLst>
          </c:dPt>
          <c:dPt>
            <c:idx val="1"/>
            <c:bubble3D val="0"/>
            <c:spPr>
              <a:solidFill>
                <a:schemeClr val="accent3"/>
              </a:solidFill>
              <a:ln>
                <a:noFill/>
              </a:ln>
              <a:effectLst/>
              <a:extLst>
                <a:ext uri="{91240B29-F687-4F45-9708-019B960494DF}">
                  <a14:hiddenLine xmlns:a14="http://schemas.microsoft.com/office/drawing/2010/main" w="0" cap="flat" cmpd="sng" algn="ctr">
                    <a:solidFill>
                      <a:prstClr val="black"/>
                    </a:solidFill>
                    <a:prstDash val="solid"/>
                    <a:round/>
                    <a:headEnd type="none" w="med" len="med"/>
                    <a:tailEnd type="none" w="med" len="med"/>
                  </a14:hiddenLine>
                </a:ext>
              </a:extLst>
            </c:spPr>
            <c:extLst>
              <c:ext xmlns:c16="http://schemas.microsoft.com/office/drawing/2014/chart" uri="{C3380CC4-5D6E-409C-BE32-E72D297353CC}">
                <c16:uniqueId val="{00000002-8E94-4ACD-BACD-C7B737230DAF}"/>
              </c:ext>
            </c:extLst>
          </c:dPt>
          <c:dLbls>
            <c:dLbl>
              <c:idx val="1"/>
              <c:layout>
                <c:manualLayout>
                  <c:x val="1.6838143045068948E-2"/>
                  <c:y val="8.3191048394828881E-2"/>
                </c:manualLayout>
              </c:layout>
              <c:dLblPos val="bestFi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8E94-4ACD-BACD-C7B737230DA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Calibre"/>
                    <a:ea typeface="Calibre"/>
                    <a:cs typeface="Calibre"/>
                  </a:defRPr>
                </a:pPr>
                <a:endParaRPr lang="en-US"/>
              </a:p>
            </c:txPr>
            <c:dLblPos val="bestFit"/>
            <c:showLegendKey val="0"/>
            <c:showVal val="1"/>
            <c:showCatName val="0"/>
            <c:showSerName val="0"/>
            <c:showPercent val="0"/>
            <c:showBubbleSize val="0"/>
            <c:separator>
</c:separator>
            <c:showLeaderLines val="1"/>
            <c:leaderLines>
              <c:spPr>
                <a:ln w="9525" cap="flat" cmpd="sng" algn="ctr">
                  <a:prstDash val="solid"/>
                  <a:round/>
                </a:ln>
                <a:effectLst/>
              </c:spPr>
            </c:leaderLines>
            <c:extLst>
              <c:ext xmlns:c15="http://schemas.microsoft.com/office/drawing/2012/chart" uri="{CE6537A1-D6FC-4f65-9D91-7224C49458BB}"/>
            </c:extLst>
          </c:dLbls>
          <c:cat>
            <c:strRef>
              <c:f>'Statistics - Lib'!$A$63:$A$64</c:f>
              <c:strCache>
                <c:ptCount val="2"/>
                <c:pt idx="0">
                  <c:v>EUR</c:v>
                </c:pt>
                <c:pt idx="1">
                  <c:v>CZK</c:v>
                </c:pt>
              </c:strCache>
            </c:strRef>
          </c:cat>
          <c:val>
            <c:numRef>
              <c:f>'Statistics - Lib'!$B$63:$B$64</c:f>
              <c:numCache>
                <c:formatCode>0%;\(0%\);\-</c:formatCode>
                <c:ptCount val="2"/>
                <c:pt idx="0">
                  <c:v>0.96995179866772141</c:v>
                </c:pt>
                <c:pt idx="1">
                  <c:v>3.004820133227867E-2</c:v>
                </c:pt>
              </c:numCache>
            </c:numRef>
          </c:val>
          <c:extLst>
            <c:ext xmlns:c16="http://schemas.microsoft.com/office/drawing/2014/chart" uri="{C3380CC4-5D6E-409C-BE32-E72D297353CC}">
              <c16:uniqueId val="{00000000-8E94-4ACD-BACD-C7B737230DAF}"/>
            </c:ext>
          </c:extLst>
        </c:ser>
        <c:dLbls>
          <c:showLegendKey val="0"/>
          <c:showVal val="0"/>
          <c:showCatName val="0"/>
          <c:showSerName val="0"/>
          <c:showPercent val="0"/>
          <c:showBubbleSize val="0"/>
          <c:showLeaderLines val="1"/>
        </c:dLbls>
        <c:firstSliceAng val="0"/>
      </c:pie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b"/>
      <c:layout>
        <c:manualLayout>
          <c:xMode val="edge"/>
          <c:yMode val="edge"/>
          <c:x val="0.36359917734715808"/>
          <c:y val="0.74650712573496969"/>
          <c:w val="0.28199441732040409"/>
          <c:h val="6.7055027031557773E-2"/>
        </c:manualLayout>
      </c:layout>
      <c:overlay val="0"/>
      <c:spPr>
        <a:noFill/>
        <a:ln>
          <a:noFill/>
        </a:ln>
        <a:effectLst/>
        <a:extLst>
          <a:ext uri="{909E8E84-426E-40DD-AFC4-6F175D3DCCD1}">
            <a14:hiddenFill xmlns:a14="http://schemas.microsoft.com/office/drawing/2010/main">
              <a:solidFill>
                <a:srgbClr val="435254"/>
              </a:solidFill>
            </a14:hiddenFill>
          </a:ext>
          <a:ext uri="{91240B29-F687-4F45-9708-019B960494DF}">
            <a14:hiddenLine xmlns:a14="http://schemas.microsoft.com/office/drawing/2010/main">
              <a:solidFill>
                <a:srgbClr val="435254"/>
              </a:solidFill>
            </a14:hiddenLine>
          </a:ext>
        </a:extLst>
      </c:spPr>
      <c:txPr>
        <a:bodyPr rot="0" spcFirstLastPara="1" vertOverflow="ellipsis" vert="horz" wrap="square" anchor="ctr" anchorCtr="1"/>
        <a:lstStyle/>
        <a:p>
          <a:pPr>
            <a:defRPr sz="1000" b="0" i="0" u="none" strike="noStrike" kern="1200" baseline="0">
              <a:solidFill>
                <a:srgbClr val="595959"/>
              </a:solidFill>
              <a:latin typeface="Calibre"/>
              <a:ea typeface="Calibre"/>
              <a:cs typeface="Calibre"/>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prstDash val="solid"/>
          <a:round/>
        </a14:hiddenLine>
      </a:ext>
    </a:ex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sz="1800" b="1"/>
              <a:t>% of GLA by Sector</a:t>
            </a:r>
          </a:p>
        </c:rich>
      </c:tx>
      <c:layout>
        <c:manualLayout>
          <c:xMode val="edge"/>
          <c:yMode val="edge"/>
          <c:x val="0.23622490019356152"/>
          <c:y val="1.8580503200016189E-2"/>
        </c:manualLayout>
      </c:layout>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'Statistics - Lib'!$D$77</c:f>
              <c:strCache>
                <c:ptCount val="1"/>
                <c:pt idx="0">
                  <c:v>% of retail area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E24-4292-899C-10281B85CAC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24-4292-899C-10281B85CAC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E24-4292-899C-10281B85CAC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E24-4292-899C-10281B85CAC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E24-4292-899C-10281B85CAC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E24-4292-899C-10281B85CAC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E24-4292-899C-10281B85CAC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E24-4292-899C-10281B85CAC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E24-4292-899C-10281B85CAC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E24-4292-899C-10281B85CAC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E24-4292-899C-10281B85CAC9}"/>
              </c:ext>
            </c:extLst>
          </c:dPt>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'Statistics - Lib'!$A$78:$A$88</c:f>
              <c:strCache>
                <c:ptCount val="11"/>
                <c:pt idx="0">
                  <c:v>Accessories</c:v>
                </c:pt>
                <c:pt idx="1">
                  <c:v>Electronics</c:v>
                </c:pt>
                <c:pt idx="2">
                  <c:v>Fashion</c:v>
                </c:pt>
                <c:pt idx="3">
                  <c:v>Food &amp; Beverage</c:v>
                </c:pt>
                <c:pt idx="4">
                  <c:v>Household &amp; Furniture</c:v>
                </c:pt>
                <c:pt idx="5">
                  <c:v>Leisure</c:v>
                </c:pt>
                <c:pt idx="6">
                  <c:v>Offices</c:v>
                </c:pt>
                <c:pt idx="7">
                  <c:v>Residential</c:v>
                </c:pt>
                <c:pt idx="8">
                  <c:v>Services</c:v>
                </c:pt>
                <c:pt idx="9">
                  <c:v>Speciality Retail</c:v>
                </c:pt>
                <c:pt idx="10">
                  <c:v>Sports</c:v>
                </c:pt>
              </c:strCache>
            </c:strRef>
          </c:cat>
          <c:val>
            <c:numRef>
              <c:f>'Statistics - Lib'!$D$78:$D$88</c:f>
              <c:numCache>
                <c:formatCode>0%</c:formatCode>
                <c:ptCount val="11"/>
                <c:pt idx="0">
                  <c:v>4.9737272451070708E-2</c:v>
                </c:pt>
                <c:pt idx="1">
                  <c:v>3.5727557402428889E-2</c:v>
                </c:pt>
                <c:pt idx="2">
                  <c:v>0.31994780551988106</c:v>
                </c:pt>
                <c:pt idx="3">
                  <c:v>0.22493860006947972</c:v>
                </c:pt>
                <c:pt idx="4">
                  <c:v>2.8602865612528616E-2</c:v>
                </c:pt>
                <c:pt idx="5">
                  <c:v>0.15216288744899478</c:v>
                </c:pt>
                <c:pt idx="6">
                  <c:v>7.53261247172093E-2</c:v>
                </c:pt>
                <c:pt idx="7">
                  <c:v>2.3593067043035029E-2</c:v>
                </c:pt>
                <c:pt idx="8">
                  <c:v>5.5129814402142013E-2</c:v>
                </c:pt>
                <c:pt idx="9">
                  <c:v>0.10591412361812332</c:v>
                </c:pt>
                <c:pt idx="10">
                  <c:v>5.3138628878121298E-2</c:v>
                </c:pt>
              </c:numCache>
            </c:numRef>
          </c:val>
          <c:extLst>
            <c:ext xmlns:c16="http://schemas.microsoft.com/office/drawing/2014/chart" uri="{C3380CC4-5D6E-409C-BE32-E72D297353CC}">
              <c16:uniqueId val="{00000000-A749-4DF2-B831-CAA102E27039}"/>
            </c:ext>
          </c:extLst>
        </c:ser>
        <c:dLbls>
          <c:showLegendKey val="0"/>
          <c:showVal val="1"/>
          <c:showCatName val="0"/>
          <c:showSerName val="0"/>
          <c:showPercent val="0"/>
          <c:showBubbleSize val="0"/>
          <c:showLeaderLines val="1"/>
        </c:dLbls>
        <c:firstSliceAng val="78"/>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sz="1800" b="1"/>
              <a:t>% of Income by Sector</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doughnutChart>
        <c:varyColors val="1"/>
        <c:ser>
          <c:idx val="0"/>
          <c:order val="0"/>
          <c:tx>
            <c:strRef>
              <c:f>'Statistics - Lib'!$G$77</c:f>
              <c:strCache>
                <c:ptCount val="1"/>
                <c:pt idx="0">
                  <c:v>% of retail income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DF0-4C6E-87E6-3B36A28328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DF0-4C6E-87E6-3B36A28328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DF0-4C6E-87E6-3B36A28328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DF0-4C6E-87E6-3B36A28328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DF0-4C6E-87E6-3B36A28328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DF0-4C6E-87E6-3B36A283283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DF0-4C6E-87E6-3B36A283283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DF0-4C6E-87E6-3B36A283283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DF0-4C6E-87E6-3B36A283283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DF0-4C6E-87E6-3B36A283283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DF0-4C6E-87E6-3B36A2832835}"/>
              </c:ext>
            </c:extLst>
          </c:dPt>
          <c:dLbls>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'Statistics - Lib'!$A$78:$A$88</c:f>
              <c:strCache>
                <c:ptCount val="11"/>
                <c:pt idx="0">
                  <c:v>Accessories</c:v>
                </c:pt>
                <c:pt idx="1">
                  <c:v>Electronics</c:v>
                </c:pt>
                <c:pt idx="2">
                  <c:v>Fashion</c:v>
                </c:pt>
                <c:pt idx="3">
                  <c:v>Food &amp; Beverage</c:v>
                </c:pt>
                <c:pt idx="4">
                  <c:v>Household &amp; Furniture</c:v>
                </c:pt>
                <c:pt idx="5">
                  <c:v>Leisure</c:v>
                </c:pt>
                <c:pt idx="6">
                  <c:v>Offices</c:v>
                </c:pt>
                <c:pt idx="7">
                  <c:v>Residential</c:v>
                </c:pt>
                <c:pt idx="8">
                  <c:v>Services</c:v>
                </c:pt>
                <c:pt idx="9">
                  <c:v>Speciality Retail</c:v>
                </c:pt>
                <c:pt idx="10">
                  <c:v>Sports</c:v>
                </c:pt>
              </c:strCache>
            </c:strRef>
          </c:cat>
          <c:val>
            <c:numRef>
              <c:f>'Statistics - Lib'!$G$78:$G$88</c:f>
              <c:numCache>
                <c:formatCode>0%;\(0%\);\-</c:formatCode>
                <c:ptCount val="11"/>
                <c:pt idx="0">
                  <c:v>5.9245582212929679E-2</c:v>
                </c:pt>
                <c:pt idx="1">
                  <c:v>3.1295247224635739E-2</c:v>
                </c:pt>
                <c:pt idx="2">
                  <c:v>0.25718089227437169</c:v>
                </c:pt>
                <c:pt idx="3">
                  <c:v>0.20508132183783667</c:v>
                </c:pt>
                <c:pt idx="4">
                  <c:v>1.9756966450187752E-2</c:v>
                </c:pt>
                <c:pt idx="5">
                  <c:v>6.7053622687447953E-2</c:v>
                </c:pt>
                <c:pt idx="6">
                  <c:v>5.5949033157528999E-2</c:v>
                </c:pt>
                <c:pt idx="7">
                  <c:v>1.5611909125870467E-2</c:v>
                </c:pt>
                <c:pt idx="8">
                  <c:v>0.10982771259012598</c:v>
                </c:pt>
                <c:pt idx="9">
                  <c:v>0.20060108421886422</c:v>
                </c:pt>
                <c:pt idx="10">
                  <c:v>5.3993480821385831E-2</c:v>
                </c:pt>
              </c:numCache>
            </c:numRef>
          </c:val>
          <c:extLst>
            <c:ext xmlns:c16="http://schemas.microsoft.com/office/drawing/2014/chart" uri="{C3380CC4-5D6E-409C-BE32-E72D297353CC}">
              <c16:uniqueId val="{00000000-8FA4-43F5-BED5-9556D4C54665}"/>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GB" sz="1800" b="1"/>
              <a:t>Tenant Sales</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'Statistics - Lib'!$B$93:$D$93</c:f>
              <c:numCache>
                <c:formatCode>General</c:formatCode>
                <c:ptCount val="3"/>
                <c:pt idx="0">
                  <c:v>2023</c:v>
                </c:pt>
                <c:pt idx="1">
                  <c:v>2024</c:v>
                </c:pt>
                <c:pt idx="2">
                  <c:v>2025</c:v>
                </c:pt>
              </c:numCache>
            </c:numRef>
          </c:cat>
          <c:val>
            <c:numRef>
              <c:f>'Statistics - Lib'!$B$94:$D$94</c:f>
              <c:numCache>
                <c:formatCode>_-[$€-2]\ * #\ ##0.00_-;\-[$€-2]\ * #\ ##0.00_-;_-[$€-2]\ * "-"??_-;_-@_-</c:formatCode>
                <c:ptCount val="3"/>
                <c:pt idx="0">
                  <c:v>68057555.75707446</c:v>
                </c:pt>
                <c:pt idx="1">
                  <c:v>69385495.174459979</c:v>
                </c:pt>
                <c:pt idx="2">
                  <c:v>72850920.812046379</c:v>
                </c:pt>
              </c:numCache>
            </c:numRef>
          </c:val>
          <c:extLst>
            <c:ext xmlns:c16="http://schemas.microsoft.com/office/drawing/2014/chart" uri="{C3380CC4-5D6E-409C-BE32-E72D297353CC}">
              <c16:uniqueId val="{00000000-D5F6-481D-9777-8C5169D4FB96}"/>
            </c:ext>
          </c:extLst>
        </c:ser>
        <c:dLbls>
          <c:showLegendKey val="0"/>
          <c:showVal val="0"/>
          <c:showCatName val="0"/>
          <c:showSerName val="0"/>
          <c:showPercent val="0"/>
          <c:showBubbleSize val="0"/>
        </c:dLbls>
        <c:gapWidth val="150"/>
        <c:axId val="633825759"/>
        <c:axId val="633827199"/>
      </c:barChart>
      <c:catAx>
        <c:axId val="63382575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633827199"/>
        <c:crosses val="autoZero"/>
        <c:auto val="1"/>
        <c:lblAlgn val="ctr"/>
        <c:lblOffset val="100"/>
        <c:noMultiLvlLbl val="0"/>
      </c:catAx>
      <c:valAx>
        <c:axId val="633827199"/>
        <c:scaling>
          <c:orientation val="minMax"/>
        </c:scaling>
        <c:delete val="0"/>
        <c:axPos val="l"/>
        <c:majorGridlines>
          <c:spPr>
            <a:ln w="9525" cap="flat" cmpd="sng" algn="ctr">
              <a:solidFill>
                <a:schemeClr val="tx1">
                  <a:lumMod val="15000"/>
                  <a:lumOff val="85000"/>
                </a:schemeClr>
              </a:solidFill>
              <a:round/>
            </a:ln>
            <a:effectLst/>
          </c:spPr>
        </c:majorGridlines>
        <c:numFmt formatCode="_-[$€-2]\ * #\ ##0.00_-;\-[$€-2]\ * #\ ##0.00_-;_-[$€-2]\ * &quot;-&quot;??_-;_-@_-"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633825759"/>
        <c:crosses val="autoZero"/>
        <c:crossBetween val="between"/>
        <c:dispUnits>
          <c:builtInUnit val="millions"/>
          <c:dispUnitsLbl>
            <c:tx>
              <c:rich>
                <a:bodyPr rot="-54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r>
                    <a:rPr lang="en-GB" sz="900" b="0" i="0" u="none" strike="noStrike" kern="1200" baseline="0">
                      <a:solidFill>
                        <a:schemeClr val="tx1">
                          <a:lumMod val="65000"/>
                          <a:lumOff val="35000"/>
                        </a:schemeClr>
                      </a:solidFill>
                      <a:latin typeface="+mn-lt"/>
                      <a:ea typeface="+mn-ea"/>
                      <a:cs typeface="+mn-cs"/>
                    </a:rPr>
                    <a:t>Millions EUR</a:t>
                  </a:r>
                </a:p>
              </c:rich>
            </c:tx>
            <c:spPr>
              <a:noFill/>
              <a:ln>
                <a:noFill/>
              </a:ln>
              <a:effectLst/>
            </c:spPr>
            <c:txPr>
              <a:bodyPr rot="-54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2</xdr:col>
      <xdr:colOff>2514542</xdr:colOff>
      <xdr:row>42</xdr:row>
      <xdr:rowOff>0</xdr:rowOff>
    </xdr:from>
    <xdr:ext cx="700578" cy="209550"/>
    <xdr:pic>
      <xdr:nvPicPr>
        <xdr:cNvPr id="23" name="Picture 9">
          <a:extLst>
            <a:ext uri="{FF2B5EF4-FFF2-40B4-BE49-F238E27FC236}">
              <a16:creationId xmlns:a16="http://schemas.microsoft.com/office/drawing/2014/main" id="{D3EB152E-9AC8-497A-85D2-A596A96F2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857817" y="8086725"/>
          <a:ext cx="700578"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8618</xdr:colOff>
      <xdr:row>3</xdr:row>
      <xdr:rowOff>216353</xdr:rowOff>
    </xdr:from>
    <xdr:to>
      <xdr:col>2</xdr:col>
      <xdr:colOff>3276600</xdr:colOff>
      <xdr:row>21</xdr:row>
      <xdr:rowOff>154117</xdr:rowOff>
    </xdr:to>
    <xdr:pic>
      <xdr:nvPicPr>
        <xdr:cNvPr id="3" name="Picture 2">
          <a:extLst>
            <a:ext uri="{FF2B5EF4-FFF2-40B4-BE49-F238E27FC236}">
              <a16:creationId xmlns:a16="http://schemas.microsoft.com/office/drawing/2014/main" id="{2DCB17C8-1DD5-1436-6545-5CDD4A8F9900}"/>
            </a:ext>
          </a:extLst>
        </xdr:cNvPr>
        <xdr:cNvPicPr>
          <a:picLocks noChangeAspect="1"/>
        </xdr:cNvPicPr>
      </xdr:nvPicPr>
      <xdr:blipFill rotWithShape="1">
        <a:blip xmlns:r="http://schemas.openxmlformats.org/officeDocument/2006/relationships" r:embed="rId2"/>
        <a:srcRect t="5072"/>
        <a:stretch>
          <a:fillRect/>
        </a:stretch>
      </xdr:blipFill>
      <xdr:spPr>
        <a:xfrm>
          <a:off x="8618" y="613682"/>
          <a:ext cx="6000296" cy="3208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229411</xdr:colOff>
      <xdr:row>9</xdr:row>
      <xdr:rowOff>120327</xdr:rowOff>
    </xdr:from>
    <xdr:to>
      <xdr:col>11</xdr:col>
      <xdr:colOff>703647</xdr:colOff>
      <xdr:row>26</xdr:row>
      <xdr:rowOff>11711</xdr:rowOff>
    </xdr:to>
    <xdr:graphicFrame macro="">
      <xdr:nvGraphicFramePr>
        <xdr:cNvPr id="9" name="Chart 3">
          <a:extLst>
            <a:ext uri="{FF2B5EF4-FFF2-40B4-BE49-F238E27FC236}">
              <a16:creationId xmlns:a16="http://schemas.microsoft.com/office/drawing/2014/main" id="{FBB12D80-4486-026C-459C-9649C6801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315172</xdr:colOff>
      <xdr:row>37</xdr:row>
      <xdr:rowOff>117438</xdr:rowOff>
    </xdr:from>
    <xdr:to>
      <xdr:col>11</xdr:col>
      <xdr:colOff>643495</xdr:colOff>
      <xdr:row>57</xdr:row>
      <xdr:rowOff>35768</xdr:rowOff>
    </xdr:to>
    <xdr:graphicFrame macro="">
      <xdr:nvGraphicFramePr>
        <xdr:cNvPr id="8" name="Chart 5">
          <a:extLst>
            <a:ext uri="{FF2B5EF4-FFF2-40B4-BE49-F238E27FC236}">
              <a16:creationId xmlns:a16="http://schemas.microsoft.com/office/drawing/2014/main" id="{DBBE85E4-7670-C990-AEF9-72671F863E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811126</xdr:colOff>
      <xdr:row>8</xdr:row>
      <xdr:rowOff>13628</xdr:rowOff>
    </xdr:from>
    <xdr:to>
      <xdr:col>7</xdr:col>
      <xdr:colOff>384668</xdr:colOff>
      <xdr:row>9</xdr:row>
      <xdr:rowOff>142335</xdr:rowOff>
    </xdr:to>
    <xdr:sp macro="" textlink="">
      <xdr:nvSpPr>
        <xdr:cNvPr id="53" name="TextBox 7">
          <a:extLst>
            <a:ext uri="{FF2B5EF4-FFF2-40B4-BE49-F238E27FC236}">
              <a16:creationId xmlns:a16="http://schemas.microsoft.com/office/drawing/2014/main" id="{B30B2C19-1C5C-4931-B191-453761E5F5AC}"/>
            </a:ext>
          </a:extLst>
        </xdr:cNvPr>
        <xdr:cNvSpPr txBox="1"/>
      </xdr:nvSpPr>
      <xdr:spPr>
        <a:xfrm>
          <a:off x="1880857" y="1691493"/>
          <a:ext cx="3163734" cy="3118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s-CZ" sz="1400" b="1">
              <a:latin typeface="Aptos Narrow" panose="020B0004020202020204" pitchFamily="34" charset="0"/>
            </a:rPr>
            <a:t>Ownership Structure</a:t>
          </a:r>
        </a:p>
      </xdr:txBody>
    </xdr:sp>
    <xdr:clientData/>
  </xdr:twoCellAnchor>
  <xdr:twoCellAnchor>
    <xdr:from>
      <xdr:col>3</xdr:col>
      <xdr:colOff>736790</xdr:colOff>
      <xdr:row>11</xdr:row>
      <xdr:rowOff>6713</xdr:rowOff>
    </xdr:from>
    <xdr:to>
      <xdr:col>7</xdr:col>
      <xdr:colOff>51439</xdr:colOff>
      <xdr:row>12</xdr:row>
      <xdr:rowOff>154620</xdr:rowOff>
    </xdr:to>
    <xdr:sp macro="" textlink="">
      <xdr:nvSpPr>
        <xdr:cNvPr id="59" name="Rectangle 2">
          <a:extLst>
            <a:ext uri="{FF2B5EF4-FFF2-40B4-BE49-F238E27FC236}">
              <a16:creationId xmlns:a16="http://schemas.microsoft.com/office/drawing/2014/main" id="{1361F937-D9F7-4C36-8A82-7B87B4094812}"/>
            </a:ext>
          </a:extLst>
        </xdr:cNvPr>
        <xdr:cNvSpPr/>
      </xdr:nvSpPr>
      <xdr:spPr>
        <a:xfrm>
          <a:off x="2715059" y="2234098"/>
          <a:ext cx="1996303" cy="33108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cs-CZ" sz="1200">
              <a:latin typeface="Aptos Narrow" panose="020B0004020202020204" pitchFamily="34" charset="0"/>
            </a:rPr>
            <a:t>NE Property B.V</a:t>
          </a:r>
        </a:p>
      </xdr:txBody>
    </xdr:sp>
    <xdr:clientData/>
  </xdr:twoCellAnchor>
  <xdr:twoCellAnchor>
    <xdr:from>
      <xdr:col>4</xdr:col>
      <xdr:colOff>563090</xdr:colOff>
      <xdr:row>13</xdr:row>
      <xdr:rowOff>95961</xdr:rowOff>
    </xdr:from>
    <xdr:to>
      <xdr:col>5</xdr:col>
      <xdr:colOff>568505</xdr:colOff>
      <xdr:row>15</xdr:row>
      <xdr:rowOff>33021</xdr:rowOff>
    </xdr:to>
    <xdr:sp macro="" textlink="">
      <xdr:nvSpPr>
        <xdr:cNvPr id="58" name="Rectangle 3">
          <a:extLst>
            <a:ext uri="{FF2B5EF4-FFF2-40B4-BE49-F238E27FC236}">
              <a16:creationId xmlns:a16="http://schemas.microsoft.com/office/drawing/2014/main" id="{332EBCBD-1EFB-477F-8E50-EB40960CA2F0}"/>
            </a:ext>
          </a:extLst>
        </xdr:cNvPr>
        <xdr:cNvSpPr/>
      </xdr:nvSpPr>
      <xdr:spPr>
        <a:xfrm>
          <a:off x="3398609" y="2689692"/>
          <a:ext cx="613550" cy="303406"/>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cs-CZ" sz="1200" kern="1200">
              <a:solidFill>
                <a:schemeClr val="lt1"/>
              </a:solidFill>
              <a:latin typeface="Aptos Narrow" panose="020B0004020202020204" pitchFamily="34" charset="0"/>
              <a:ea typeface="+mn-ea"/>
              <a:cs typeface="+mn-cs"/>
            </a:rPr>
            <a:t>100%</a:t>
          </a:r>
        </a:p>
      </xdr:txBody>
    </xdr:sp>
    <xdr:clientData/>
  </xdr:twoCellAnchor>
  <xdr:twoCellAnchor>
    <xdr:from>
      <xdr:col>5</xdr:col>
      <xdr:colOff>259410</xdr:colOff>
      <xdr:row>15</xdr:row>
      <xdr:rowOff>29846</xdr:rowOff>
    </xdr:from>
    <xdr:to>
      <xdr:col>5</xdr:col>
      <xdr:colOff>458360</xdr:colOff>
      <xdr:row>16</xdr:row>
      <xdr:rowOff>83330</xdr:rowOff>
    </xdr:to>
    <xdr:cxnSp macro="">
      <xdr:nvCxnSpPr>
        <xdr:cNvPr id="5" name="Straight Arrow Connector 4">
          <a:extLst>
            <a:ext uri="{FF2B5EF4-FFF2-40B4-BE49-F238E27FC236}">
              <a16:creationId xmlns:a16="http://schemas.microsoft.com/office/drawing/2014/main" id="{460B1F3A-EF06-4009-9C65-37B212D99260}"/>
            </a:ext>
          </a:extLst>
        </xdr:cNvPr>
        <xdr:cNvCxnSpPr>
          <a:stCxn id="58" idx="2"/>
        </xdr:cNvCxnSpPr>
      </xdr:nvCxnSpPr>
      <xdr:spPr>
        <a:xfrm>
          <a:off x="3697935" y="2954021"/>
          <a:ext cx="198950" cy="234459"/>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460865</xdr:colOff>
      <xdr:row>14</xdr:row>
      <xdr:rowOff>133200</xdr:rowOff>
    </xdr:from>
    <xdr:to>
      <xdr:col>7</xdr:col>
      <xdr:colOff>460866</xdr:colOff>
      <xdr:row>16</xdr:row>
      <xdr:rowOff>20021</xdr:rowOff>
    </xdr:to>
    <xdr:cxnSp macro="">
      <xdr:nvCxnSpPr>
        <xdr:cNvPr id="6" name="Straight Arrow Connector 5">
          <a:extLst>
            <a:ext uri="{FF2B5EF4-FFF2-40B4-BE49-F238E27FC236}">
              <a16:creationId xmlns:a16="http://schemas.microsoft.com/office/drawing/2014/main" id="{7963D931-4AE8-4E8B-89C9-E931AF365EC3}"/>
            </a:ext>
          </a:extLst>
        </xdr:cNvPr>
        <xdr:cNvCxnSpPr/>
      </xdr:nvCxnSpPr>
      <xdr:spPr>
        <a:xfrm flipH="1">
          <a:off x="4480415" y="2851000"/>
          <a:ext cx="1" cy="25512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568484</xdr:colOff>
      <xdr:row>16</xdr:row>
      <xdr:rowOff>77991</xdr:rowOff>
    </xdr:from>
    <xdr:to>
      <xdr:col>7</xdr:col>
      <xdr:colOff>121258</xdr:colOff>
      <xdr:row>18</xdr:row>
      <xdr:rowOff>44923</xdr:rowOff>
    </xdr:to>
    <xdr:sp macro="" textlink="">
      <xdr:nvSpPr>
        <xdr:cNvPr id="41" name="Rectangle 6">
          <a:extLst>
            <a:ext uri="{FF2B5EF4-FFF2-40B4-BE49-F238E27FC236}">
              <a16:creationId xmlns:a16="http://schemas.microsoft.com/office/drawing/2014/main" id="{E4F14690-1755-4D77-BE59-33C2D8598D5D}"/>
            </a:ext>
          </a:extLst>
        </xdr:cNvPr>
        <xdr:cNvSpPr/>
      </xdr:nvSpPr>
      <xdr:spPr>
        <a:xfrm>
          <a:off x="2149634" y="3164091"/>
          <a:ext cx="1991174" cy="33523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cs-CZ" sz="1200" kern="1200">
              <a:solidFill>
                <a:schemeClr val="lt1"/>
              </a:solidFill>
              <a:latin typeface="Aptos Narrow" panose="020B0004020202020204" pitchFamily="34" charset="0"/>
              <a:ea typeface="+mn-ea"/>
              <a:cs typeface="+mn-cs"/>
            </a:rPr>
            <a:t>Liberec Property s.r.o</a:t>
          </a:r>
        </a:p>
      </xdr:txBody>
    </xdr:sp>
    <xdr:clientData/>
  </xdr:twoCellAnchor>
  <xdr:twoCellAnchor>
    <xdr:from>
      <xdr:col>3</xdr:col>
      <xdr:colOff>573974</xdr:colOff>
      <xdr:row>19</xdr:row>
      <xdr:rowOff>87495</xdr:rowOff>
    </xdr:from>
    <xdr:to>
      <xdr:col>7</xdr:col>
      <xdr:colOff>212632</xdr:colOff>
      <xdr:row>21</xdr:row>
      <xdr:rowOff>54427</xdr:rowOff>
    </xdr:to>
    <xdr:sp macro="" textlink="">
      <xdr:nvSpPr>
        <xdr:cNvPr id="43" name="Rectangle 7">
          <a:extLst>
            <a:ext uri="{FF2B5EF4-FFF2-40B4-BE49-F238E27FC236}">
              <a16:creationId xmlns:a16="http://schemas.microsoft.com/office/drawing/2014/main" id="{81C9A9E1-AD89-4E8F-916E-716A8AF59BA8}"/>
            </a:ext>
          </a:extLst>
        </xdr:cNvPr>
        <xdr:cNvSpPr/>
      </xdr:nvSpPr>
      <xdr:spPr>
        <a:xfrm>
          <a:off x="2155124" y="3726045"/>
          <a:ext cx="2077058" cy="33523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cs-CZ" sz="1200" kern="1200">
              <a:solidFill>
                <a:schemeClr val="lt1"/>
              </a:solidFill>
              <a:latin typeface="Aptos Narrow" panose="020B0004020202020204" pitchFamily="34" charset="0"/>
              <a:ea typeface="+mn-ea"/>
              <a:cs typeface="+mn-cs"/>
            </a:rPr>
            <a:t>Forum Liberec</a:t>
          </a:r>
        </a:p>
      </xdr:txBody>
    </xdr:sp>
    <xdr:clientData/>
  </xdr:twoCellAnchor>
  <xdr:twoCellAnchor>
    <xdr:from>
      <xdr:col>7</xdr:col>
      <xdr:colOff>428471</xdr:colOff>
      <xdr:row>18</xdr:row>
      <xdr:rowOff>58430</xdr:rowOff>
    </xdr:from>
    <xdr:to>
      <xdr:col>7</xdr:col>
      <xdr:colOff>428472</xdr:colOff>
      <xdr:row>19</xdr:row>
      <xdr:rowOff>122416</xdr:rowOff>
    </xdr:to>
    <xdr:cxnSp macro="">
      <xdr:nvCxnSpPr>
        <xdr:cNvPr id="9" name="Straight Arrow Connector 8">
          <a:extLst>
            <a:ext uri="{FF2B5EF4-FFF2-40B4-BE49-F238E27FC236}">
              <a16:creationId xmlns:a16="http://schemas.microsoft.com/office/drawing/2014/main" id="{303AFE38-F3D9-469F-9320-35C9D9849D36}"/>
            </a:ext>
          </a:extLst>
        </xdr:cNvPr>
        <xdr:cNvCxnSpPr/>
      </xdr:nvCxnSpPr>
      <xdr:spPr>
        <a:xfrm flipH="1">
          <a:off x="4448021" y="3512830"/>
          <a:ext cx="1" cy="248136"/>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229536</xdr:colOff>
      <xdr:row>15</xdr:row>
      <xdr:rowOff>148983</xdr:rowOff>
    </xdr:from>
    <xdr:to>
      <xdr:col>9</xdr:col>
      <xdr:colOff>341591</xdr:colOff>
      <xdr:row>18</xdr:row>
      <xdr:rowOff>158398</xdr:rowOff>
    </xdr:to>
    <xdr:sp macro="" textlink="">
      <xdr:nvSpPr>
        <xdr:cNvPr id="10" name="Rectangle 9">
          <a:extLst>
            <a:ext uri="{FF2B5EF4-FFF2-40B4-BE49-F238E27FC236}">
              <a16:creationId xmlns:a16="http://schemas.microsoft.com/office/drawing/2014/main" id="{A2FBFDBD-1B13-48BE-92A4-3609B9C2E1F6}"/>
            </a:ext>
          </a:extLst>
        </xdr:cNvPr>
        <xdr:cNvSpPr/>
      </xdr:nvSpPr>
      <xdr:spPr>
        <a:xfrm>
          <a:off x="1201086" y="3050933"/>
          <a:ext cx="4379255" cy="561865"/>
        </a:xfrm>
        <a:prstGeom prst="rect">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cs-CZ"/>
        </a:p>
      </xdr:txBody>
    </xdr:sp>
    <xdr:clientData/>
  </xdr:twoCellAnchor>
  <xdr:twoCellAnchor>
    <xdr:from>
      <xdr:col>1</xdr:col>
      <xdr:colOff>176226</xdr:colOff>
      <xdr:row>11</xdr:row>
      <xdr:rowOff>37109</xdr:rowOff>
    </xdr:from>
    <xdr:to>
      <xdr:col>3</xdr:col>
      <xdr:colOff>180268</xdr:colOff>
      <xdr:row>12</xdr:row>
      <xdr:rowOff>141502</xdr:rowOff>
    </xdr:to>
    <xdr:sp macro="" textlink="">
      <xdr:nvSpPr>
        <xdr:cNvPr id="60" name="TextBox 23">
          <a:extLst>
            <a:ext uri="{FF2B5EF4-FFF2-40B4-BE49-F238E27FC236}">
              <a16:creationId xmlns:a16="http://schemas.microsoft.com/office/drawing/2014/main" id="{49D3A672-CF23-49DA-B05B-3E6ADA63CFB4}"/>
            </a:ext>
          </a:extLst>
        </xdr:cNvPr>
        <xdr:cNvSpPr txBox="1"/>
      </xdr:nvSpPr>
      <xdr:spPr>
        <a:xfrm>
          <a:off x="264149" y="2264494"/>
          <a:ext cx="1894388" cy="2875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kumimoji="0" lang="cs-CZ" sz="1200" b="0" i="0" u="none" strike="noStrike" kern="1200" cap="none" spc="0" normalizeH="0" baseline="0">
              <a:ln>
                <a:noFill/>
              </a:ln>
              <a:solidFill>
                <a:prstClr val="black"/>
              </a:solidFill>
              <a:effectLst/>
              <a:uLnTx/>
              <a:uFillTx/>
              <a:latin typeface="Aptos Narrow" panose="020B0004020202020204" pitchFamily="34" charset="0"/>
              <a:ea typeface="+mn-ea"/>
              <a:cs typeface="+mn-cs"/>
            </a:rPr>
            <a:t>Seller</a:t>
          </a:r>
          <a:r>
            <a:rPr lang="cs-CZ" sz="1200"/>
            <a:t>:</a:t>
          </a:r>
        </a:p>
      </xdr:txBody>
    </xdr:sp>
    <xdr:clientData/>
  </xdr:twoCellAnchor>
  <xdr:twoCellAnchor>
    <xdr:from>
      <xdr:col>1</xdr:col>
      <xdr:colOff>133351</xdr:colOff>
      <xdr:row>15</xdr:row>
      <xdr:rowOff>168350</xdr:rowOff>
    </xdr:from>
    <xdr:to>
      <xdr:col>2</xdr:col>
      <xdr:colOff>269170</xdr:colOff>
      <xdr:row>18</xdr:row>
      <xdr:rowOff>95490</xdr:rowOff>
    </xdr:to>
    <xdr:sp macro="" textlink="">
      <xdr:nvSpPr>
        <xdr:cNvPr id="37" name="TextBox 24">
          <a:extLst>
            <a:ext uri="{FF2B5EF4-FFF2-40B4-BE49-F238E27FC236}">
              <a16:creationId xmlns:a16="http://schemas.microsoft.com/office/drawing/2014/main" id="{E54B48A8-AD36-46AE-AAFD-CA2DBEB2B27B}"/>
            </a:ext>
          </a:extLst>
        </xdr:cNvPr>
        <xdr:cNvSpPr txBox="1"/>
      </xdr:nvSpPr>
      <xdr:spPr>
        <a:xfrm>
          <a:off x="495301" y="3035375"/>
          <a:ext cx="1116894" cy="4700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kumimoji="0" lang="cs-CZ" sz="1200" b="0" i="0" u="none" strike="noStrike" kern="1200" cap="none" spc="0" normalizeH="0" baseline="0">
              <a:ln>
                <a:noFill/>
              </a:ln>
              <a:solidFill>
                <a:prstClr val="black"/>
              </a:solidFill>
              <a:effectLst/>
              <a:uLnTx/>
              <a:uFillTx/>
              <a:latin typeface="Aptos Narrow" panose="020B0004020202020204" pitchFamily="34" charset="0"/>
              <a:ea typeface="+mn-ea"/>
              <a:cs typeface="+mn-cs"/>
            </a:rPr>
            <a:t>Subject</a:t>
          </a:r>
          <a:r>
            <a:rPr lang="cs-CZ" sz="1200"/>
            <a:t> of sale:</a:t>
          </a:r>
        </a:p>
      </xdr:txBody>
    </xdr:sp>
    <xdr:clientData/>
  </xdr:twoCellAnchor>
  <xdr:twoCellAnchor>
    <xdr:from>
      <xdr:col>1</xdr:col>
      <xdr:colOff>133350</xdr:colOff>
      <xdr:row>19</xdr:row>
      <xdr:rowOff>125741</xdr:rowOff>
    </xdr:from>
    <xdr:to>
      <xdr:col>2</xdr:col>
      <xdr:colOff>466737</xdr:colOff>
      <xdr:row>21</xdr:row>
      <xdr:rowOff>45984</xdr:rowOff>
    </xdr:to>
    <xdr:sp macro="" textlink="">
      <xdr:nvSpPr>
        <xdr:cNvPr id="38" name="TextBox 25">
          <a:extLst>
            <a:ext uri="{FF2B5EF4-FFF2-40B4-BE49-F238E27FC236}">
              <a16:creationId xmlns:a16="http://schemas.microsoft.com/office/drawing/2014/main" id="{FA38BA4B-8B58-4FF1-AA8F-3C3F67960928}"/>
            </a:ext>
          </a:extLst>
        </xdr:cNvPr>
        <xdr:cNvSpPr txBox="1"/>
      </xdr:nvSpPr>
      <xdr:spPr>
        <a:xfrm>
          <a:off x="495300" y="3716666"/>
          <a:ext cx="1314462" cy="28219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kumimoji="0" lang="cs-CZ" sz="1200" b="0" i="0" u="none" strike="noStrike" kern="1200" cap="none" spc="0" normalizeH="0" baseline="0">
              <a:ln>
                <a:noFill/>
              </a:ln>
              <a:solidFill>
                <a:prstClr val="black"/>
              </a:solidFill>
              <a:effectLst/>
              <a:uLnTx/>
              <a:uFillTx/>
              <a:latin typeface="Aptos Narrow" panose="020B0004020202020204" pitchFamily="34" charset="0"/>
              <a:ea typeface="+mn-ea"/>
              <a:cs typeface="+mn-cs"/>
            </a:rPr>
            <a:t>Property</a:t>
          </a:r>
          <a:r>
            <a:rPr lang="cs-CZ" sz="1200"/>
            <a:t>:</a:t>
          </a:r>
        </a:p>
      </xdr:txBody>
    </xdr:sp>
    <xdr:clientData/>
  </xdr:twoCellAnchor>
  <xdr:twoCellAnchor>
    <xdr:from>
      <xdr:col>14</xdr:col>
      <xdr:colOff>424216</xdr:colOff>
      <xdr:row>8</xdr:row>
      <xdr:rowOff>75076</xdr:rowOff>
    </xdr:from>
    <xdr:to>
      <xdr:col>19</xdr:col>
      <xdr:colOff>370454</xdr:colOff>
      <xdr:row>10</xdr:row>
      <xdr:rowOff>27797</xdr:rowOff>
    </xdr:to>
    <xdr:sp macro="" textlink="">
      <xdr:nvSpPr>
        <xdr:cNvPr id="54" name="TextBox 7">
          <a:extLst>
            <a:ext uri="{FF2B5EF4-FFF2-40B4-BE49-F238E27FC236}">
              <a16:creationId xmlns:a16="http://schemas.microsoft.com/office/drawing/2014/main" id="{7979120B-A711-477F-A40B-04914B20398D}"/>
            </a:ext>
          </a:extLst>
        </xdr:cNvPr>
        <xdr:cNvSpPr txBox="1"/>
      </xdr:nvSpPr>
      <xdr:spPr>
        <a:xfrm>
          <a:off x="10330216" y="1752941"/>
          <a:ext cx="3397219" cy="31906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cs-CZ" sz="1400" b="1" kern="1200">
              <a:solidFill>
                <a:schemeClr val="tx1"/>
              </a:solidFill>
              <a:latin typeface="Aptos Narrow" panose="020B0004020202020204" pitchFamily="34" charset="0"/>
              <a:ea typeface="+mn-ea"/>
              <a:cs typeface="+mn-cs"/>
            </a:rPr>
            <a:t>Ownership</a:t>
          </a:r>
          <a:r>
            <a:rPr kumimoji="0" lang="cs-CZ" sz="1400" b="1" i="0" u="none" strike="noStrike" kern="1200" cap="none" spc="0" normalizeH="0" baseline="0">
              <a:ln>
                <a:noFill/>
              </a:ln>
              <a:solidFill>
                <a:prstClr val="black"/>
              </a:solidFill>
              <a:effectLst/>
              <a:uLnTx/>
              <a:uFillTx/>
              <a:latin typeface="+mn-lt"/>
              <a:ea typeface="+mn-ea"/>
              <a:cs typeface="+mn-cs"/>
            </a:rPr>
            <a:t> Structure</a:t>
          </a:r>
        </a:p>
      </xdr:txBody>
    </xdr:sp>
    <xdr:clientData/>
  </xdr:twoCellAnchor>
  <xdr:twoCellAnchor>
    <xdr:from>
      <xdr:col>15</xdr:col>
      <xdr:colOff>259808</xdr:colOff>
      <xdr:row>11</xdr:row>
      <xdr:rowOff>21366</xdr:rowOff>
    </xdr:from>
    <xdr:to>
      <xdr:col>18</xdr:col>
      <xdr:colOff>431707</xdr:colOff>
      <xdr:row>12</xdr:row>
      <xdr:rowOff>169273</xdr:rowOff>
    </xdr:to>
    <xdr:sp macro="" textlink="">
      <xdr:nvSpPr>
        <xdr:cNvPr id="44" name="Rectangle 14">
          <a:extLst>
            <a:ext uri="{FF2B5EF4-FFF2-40B4-BE49-F238E27FC236}">
              <a16:creationId xmlns:a16="http://schemas.microsoft.com/office/drawing/2014/main" id="{B01D4A72-9C05-4B6F-8463-2AAE27670644}"/>
            </a:ext>
          </a:extLst>
        </xdr:cNvPr>
        <xdr:cNvSpPr/>
      </xdr:nvSpPr>
      <xdr:spPr>
        <a:xfrm>
          <a:off x="9765758" y="2186716"/>
          <a:ext cx="2000699" cy="332057"/>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cs-CZ" sz="1200" kern="1200">
              <a:solidFill>
                <a:schemeClr val="lt1"/>
              </a:solidFill>
              <a:latin typeface="Aptos Narrow" panose="020B0004020202020204" pitchFamily="34" charset="0"/>
              <a:ea typeface="+mn-ea"/>
              <a:cs typeface="+mn-cs"/>
            </a:rPr>
            <a:t>NE Property B.V</a:t>
          </a:r>
        </a:p>
      </xdr:txBody>
    </xdr:sp>
    <xdr:clientData/>
  </xdr:twoCellAnchor>
  <xdr:twoCellAnchor>
    <xdr:from>
      <xdr:col>16</xdr:col>
      <xdr:colOff>367705</xdr:colOff>
      <xdr:row>13</xdr:row>
      <xdr:rowOff>91809</xdr:rowOff>
    </xdr:from>
    <xdr:to>
      <xdr:col>17</xdr:col>
      <xdr:colOff>369946</xdr:colOff>
      <xdr:row>15</xdr:row>
      <xdr:rowOff>22519</xdr:rowOff>
    </xdr:to>
    <xdr:sp macro="" textlink="">
      <xdr:nvSpPr>
        <xdr:cNvPr id="45" name="Rectangle 15">
          <a:extLst>
            <a:ext uri="{FF2B5EF4-FFF2-40B4-BE49-F238E27FC236}">
              <a16:creationId xmlns:a16="http://schemas.microsoft.com/office/drawing/2014/main" id="{BBF735E0-E7A6-4042-8F9E-0C5CB2093447}"/>
            </a:ext>
          </a:extLst>
        </xdr:cNvPr>
        <xdr:cNvSpPr/>
      </xdr:nvSpPr>
      <xdr:spPr>
        <a:xfrm>
          <a:off x="10483255" y="2625459"/>
          <a:ext cx="611841" cy="29901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cs-CZ" sz="1200" kern="1200">
              <a:solidFill>
                <a:schemeClr val="lt1"/>
              </a:solidFill>
              <a:latin typeface="Aptos Narrow" panose="020B0004020202020204" pitchFamily="34" charset="0"/>
              <a:ea typeface="+mn-ea"/>
              <a:cs typeface="+mn-cs"/>
            </a:rPr>
            <a:t>100%</a:t>
          </a:r>
        </a:p>
      </xdr:txBody>
    </xdr:sp>
    <xdr:clientData/>
  </xdr:twoCellAnchor>
  <xdr:twoCellAnchor>
    <xdr:from>
      <xdr:col>17</xdr:col>
      <xdr:colOff>64026</xdr:colOff>
      <xdr:row>15</xdr:row>
      <xdr:rowOff>22519</xdr:rowOff>
    </xdr:from>
    <xdr:to>
      <xdr:col>17</xdr:col>
      <xdr:colOff>67835</xdr:colOff>
      <xdr:row>16</xdr:row>
      <xdr:rowOff>86505</xdr:rowOff>
    </xdr:to>
    <xdr:cxnSp macro="">
      <xdr:nvCxnSpPr>
        <xdr:cNvPr id="17" name="Straight Arrow Connector 16">
          <a:extLst>
            <a:ext uri="{FF2B5EF4-FFF2-40B4-BE49-F238E27FC236}">
              <a16:creationId xmlns:a16="http://schemas.microsoft.com/office/drawing/2014/main" id="{3CA64C3F-B255-47AF-A3C0-DC1092AA92D1}"/>
            </a:ext>
          </a:extLst>
        </xdr:cNvPr>
        <xdr:cNvCxnSpPr>
          <a:stCxn id="45" idx="2"/>
        </xdr:cNvCxnSpPr>
      </xdr:nvCxnSpPr>
      <xdr:spPr>
        <a:xfrm>
          <a:off x="13087876" y="2924469"/>
          <a:ext cx="3809" cy="248136"/>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70340</xdr:colOff>
      <xdr:row>14</xdr:row>
      <xdr:rowOff>133200</xdr:rowOff>
    </xdr:from>
    <xdr:to>
      <xdr:col>19</xdr:col>
      <xdr:colOff>70341</xdr:colOff>
      <xdr:row>16</xdr:row>
      <xdr:rowOff>20021</xdr:rowOff>
    </xdr:to>
    <xdr:cxnSp macro="">
      <xdr:nvCxnSpPr>
        <xdr:cNvPr id="18" name="Straight Arrow Connector 17">
          <a:extLst>
            <a:ext uri="{FF2B5EF4-FFF2-40B4-BE49-F238E27FC236}">
              <a16:creationId xmlns:a16="http://schemas.microsoft.com/office/drawing/2014/main" id="{F8796250-AB0B-4602-8CC3-7BCA939D85E9}"/>
            </a:ext>
          </a:extLst>
        </xdr:cNvPr>
        <xdr:cNvCxnSpPr/>
      </xdr:nvCxnSpPr>
      <xdr:spPr>
        <a:xfrm flipH="1">
          <a:off x="12014690" y="2851000"/>
          <a:ext cx="1" cy="25512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177959</xdr:colOff>
      <xdr:row>16</xdr:row>
      <xdr:rowOff>77991</xdr:rowOff>
    </xdr:from>
    <xdr:to>
      <xdr:col>18</xdr:col>
      <xdr:colOff>340333</xdr:colOff>
      <xdr:row>18</xdr:row>
      <xdr:rowOff>44923</xdr:rowOff>
    </xdr:to>
    <xdr:sp macro="" textlink="">
      <xdr:nvSpPr>
        <xdr:cNvPr id="46" name="Rectangle 18">
          <a:extLst>
            <a:ext uri="{FF2B5EF4-FFF2-40B4-BE49-F238E27FC236}">
              <a16:creationId xmlns:a16="http://schemas.microsoft.com/office/drawing/2014/main" id="{08913670-BE32-4091-A45F-2FF6C568F0D2}"/>
            </a:ext>
          </a:extLst>
        </xdr:cNvPr>
        <xdr:cNvSpPr/>
      </xdr:nvSpPr>
      <xdr:spPr>
        <a:xfrm>
          <a:off x="9683909" y="3164091"/>
          <a:ext cx="1991174" cy="33523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cs-CZ" sz="1200" kern="1200">
              <a:solidFill>
                <a:schemeClr val="lt1"/>
              </a:solidFill>
              <a:latin typeface="Aptos Narrow" panose="020B0004020202020204" pitchFamily="34" charset="0"/>
              <a:ea typeface="+mn-ea"/>
              <a:cs typeface="+mn-cs"/>
            </a:rPr>
            <a:t>Forum Usti s.r.o</a:t>
          </a:r>
        </a:p>
      </xdr:txBody>
    </xdr:sp>
    <xdr:clientData/>
  </xdr:twoCellAnchor>
  <xdr:twoCellAnchor>
    <xdr:from>
      <xdr:col>15</xdr:col>
      <xdr:colOff>183449</xdr:colOff>
      <xdr:row>19</xdr:row>
      <xdr:rowOff>87495</xdr:rowOff>
    </xdr:from>
    <xdr:to>
      <xdr:col>18</xdr:col>
      <xdr:colOff>431707</xdr:colOff>
      <xdr:row>21</xdr:row>
      <xdr:rowOff>54427</xdr:rowOff>
    </xdr:to>
    <xdr:sp macro="" textlink="">
      <xdr:nvSpPr>
        <xdr:cNvPr id="47" name="Rectangle 19">
          <a:extLst>
            <a:ext uri="{FF2B5EF4-FFF2-40B4-BE49-F238E27FC236}">
              <a16:creationId xmlns:a16="http://schemas.microsoft.com/office/drawing/2014/main" id="{4AFCC055-029A-42B4-9465-66345934B71E}"/>
            </a:ext>
          </a:extLst>
        </xdr:cNvPr>
        <xdr:cNvSpPr/>
      </xdr:nvSpPr>
      <xdr:spPr>
        <a:xfrm>
          <a:off x="9689399" y="3726045"/>
          <a:ext cx="2077058" cy="335232"/>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cs-CZ" sz="1200" kern="1200">
              <a:solidFill>
                <a:schemeClr val="lt1"/>
              </a:solidFill>
              <a:latin typeface="Aptos Narrow" panose="020B0004020202020204" pitchFamily="34" charset="0"/>
              <a:ea typeface="+mn-ea"/>
              <a:cs typeface="+mn-cs"/>
            </a:rPr>
            <a:t>Forum Usti</a:t>
          </a:r>
        </a:p>
      </xdr:txBody>
    </xdr:sp>
    <xdr:clientData/>
  </xdr:twoCellAnchor>
  <xdr:twoCellAnchor>
    <xdr:from>
      <xdr:col>19</xdr:col>
      <xdr:colOff>37946</xdr:colOff>
      <xdr:row>18</xdr:row>
      <xdr:rowOff>58430</xdr:rowOff>
    </xdr:from>
    <xdr:to>
      <xdr:col>19</xdr:col>
      <xdr:colOff>37947</xdr:colOff>
      <xdr:row>19</xdr:row>
      <xdr:rowOff>122416</xdr:rowOff>
    </xdr:to>
    <xdr:cxnSp macro="">
      <xdr:nvCxnSpPr>
        <xdr:cNvPr id="21" name="Straight Arrow Connector 20">
          <a:extLst>
            <a:ext uri="{FF2B5EF4-FFF2-40B4-BE49-F238E27FC236}">
              <a16:creationId xmlns:a16="http://schemas.microsoft.com/office/drawing/2014/main" id="{D32AF2DA-5170-4844-A463-899F7707D129}"/>
            </a:ext>
          </a:extLst>
        </xdr:cNvPr>
        <xdr:cNvCxnSpPr/>
      </xdr:nvCxnSpPr>
      <xdr:spPr>
        <a:xfrm flipH="1">
          <a:off x="11982296" y="3512830"/>
          <a:ext cx="1" cy="248136"/>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448611</xdr:colOff>
      <xdr:row>15</xdr:row>
      <xdr:rowOff>148983</xdr:rowOff>
    </xdr:from>
    <xdr:to>
      <xdr:col>20</xdr:col>
      <xdr:colOff>560666</xdr:colOff>
      <xdr:row>18</xdr:row>
      <xdr:rowOff>158398</xdr:rowOff>
    </xdr:to>
    <xdr:sp macro="" textlink="">
      <xdr:nvSpPr>
        <xdr:cNvPr id="22" name="Rectangle 21">
          <a:extLst>
            <a:ext uri="{FF2B5EF4-FFF2-40B4-BE49-F238E27FC236}">
              <a16:creationId xmlns:a16="http://schemas.microsoft.com/office/drawing/2014/main" id="{E0D6DFBF-B611-494F-91D3-77D4DA403D0C}"/>
            </a:ext>
          </a:extLst>
        </xdr:cNvPr>
        <xdr:cNvSpPr/>
      </xdr:nvSpPr>
      <xdr:spPr>
        <a:xfrm>
          <a:off x="8735361" y="3050933"/>
          <a:ext cx="4379255" cy="561865"/>
        </a:xfrm>
        <a:prstGeom prst="rect">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cs-CZ" sz="1800" b="0" i="0" u="none" strike="noStrike" kern="1200" cap="none" spc="0" normalizeH="0" baseline="0">
            <a:ln>
              <a:noFill/>
            </a:ln>
            <a:solidFill>
              <a:prstClr val="white"/>
            </a:solidFill>
            <a:effectLst/>
            <a:uLnTx/>
            <a:uFillTx/>
            <a:latin typeface="Aptos" panose="020B0004020202020204"/>
            <a:ea typeface="+mn-ea"/>
            <a:cs typeface="+mn-cs"/>
          </a:endParaRPr>
        </a:p>
      </xdr:txBody>
    </xdr:sp>
    <xdr:clientData/>
  </xdr:twoCellAnchor>
  <xdr:twoCellAnchor>
    <xdr:from>
      <xdr:col>12</xdr:col>
      <xdr:colOff>323302</xdr:colOff>
      <xdr:row>11</xdr:row>
      <xdr:rowOff>7802</xdr:rowOff>
    </xdr:from>
    <xdr:to>
      <xdr:col>14</xdr:col>
      <xdr:colOff>320994</xdr:colOff>
      <xdr:row>12</xdr:row>
      <xdr:rowOff>112195</xdr:rowOff>
    </xdr:to>
    <xdr:sp macro="" textlink="">
      <xdr:nvSpPr>
        <xdr:cNvPr id="55" name="TextBox 23">
          <a:extLst>
            <a:ext uri="{FF2B5EF4-FFF2-40B4-BE49-F238E27FC236}">
              <a16:creationId xmlns:a16="http://schemas.microsoft.com/office/drawing/2014/main" id="{79787190-D253-4006-A1E3-316A825C9D07}"/>
            </a:ext>
          </a:extLst>
        </xdr:cNvPr>
        <xdr:cNvSpPr txBox="1"/>
      </xdr:nvSpPr>
      <xdr:spPr>
        <a:xfrm>
          <a:off x="8023898" y="2235187"/>
          <a:ext cx="2203096" cy="28756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a:ln>
                <a:noFill/>
              </a:ln>
              <a:solidFill>
                <a:prstClr val="black"/>
              </a:solidFill>
              <a:effectLst/>
              <a:uLnTx/>
              <a:uFillTx/>
              <a:latin typeface="Aptos Narrow" panose="020B0004020202020204" pitchFamily="34" charset="0"/>
              <a:ea typeface="+mn-ea"/>
              <a:cs typeface="+mn-cs"/>
            </a:rPr>
            <a:t>Seller:</a:t>
          </a:r>
        </a:p>
      </xdr:txBody>
    </xdr:sp>
    <xdr:clientData/>
  </xdr:twoCellAnchor>
  <xdr:twoCellAnchor>
    <xdr:from>
      <xdr:col>12</xdr:col>
      <xdr:colOff>303042</xdr:colOff>
      <xdr:row>15</xdr:row>
      <xdr:rowOff>172160</xdr:rowOff>
    </xdr:from>
    <xdr:to>
      <xdr:col>13</xdr:col>
      <xdr:colOff>435051</xdr:colOff>
      <xdr:row>17</xdr:row>
      <xdr:rowOff>92403</xdr:rowOff>
    </xdr:to>
    <xdr:sp macro="" textlink="">
      <xdr:nvSpPr>
        <xdr:cNvPr id="56" name="TextBox 24">
          <a:extLst>
            <a:ext uri="{FF2B5EF4-FFF2-40B4-BE49-F238E27FC236}">
              <a16:creationId xmlns:a16="http://schemas.microsoft.com/office/drawing/2014/main" id="{A1FFF395-CED3-4E6F-BE93-E8EB35A47ACB}"/>
            </a:ext>
          </a:extLst>
        </xdr:cNvPr>
        <xdr:cNvSpPr txBox="1"/>
      </xdr:nvSpPr>
      <xdr:spPr>
        <a:xfrm>
          <a:off x="8003638" y="3132237"/>
          <a:ext cx="1362932" cy="28658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a:ln>
                <a:noFill/>
              </a:ln>
              <a:solidFill>
                <a:prstClr val="black"/>
              </a:solidFill>
              <a:effectLst/>
              <a:uLnTx/>
              <a:uFillTx/>
              <a:latin typeface="Aptos Narrow" panose="020B0004020202020204" pitchFamily="34" charset="0"/>
              <a:ea typeface="+mn-ea"/>
              <a:cs typeface="+mn-cs"/>
            </a:rPr>
            <a:t>Subject</a:t>
          </a:r>
          <a:r>
            <a:rPr kumimoji="0" lang="cs-CZ" sz="1200" b="0" i="0" u="none" strike="noStrike" kern="1200" cap="none" spc="0" normalizeH="0" baseline="0">
              <a:ln>
                <a:noFill/>
              </a:ln>
              <a:solidFill>
                <a:prstClr val="black"/>
              </a:solidFill>
              <a:effectLst/>
              <a:uLnTx/>
              <a:uFillTx/>
              <a:latin typeface="+mn-lt"/>
              <a:ea typeface="+mn-ea"/>
              <a:cs typeface="+mn-cs"/>
            </a:rPr>
            <a:t> of sale:</a:t>
          </a:r>
        </a:p>
      </xdr:txBody>
    </xdr:sp>
    <xdr:clientData/>
  </xdr:twoCellAnchor>
  <xdr:twoCellAnchor>
    <xdr:from>
      <xdr:col>12</xdr:col>
      <xdr:colOff>329174</xdr:colOff>
      <xdr:row>19</xdr:row>
      <xdr:rowOff>121296</xdr:rowOff>
    </xdr:from>
    <xdr:to>
      <xdr:col>14</xdr:col>
      <xdr:colOff>51056</xdr:colOff>
      <xdr:row>21</xdr:row>
      <xdr:rowOff>47889</xdr:rowOff>
    </xdr:to>
    <xdr:sp macro="" textlink="">
      <xdr:nvSpPr>
        <xdr:cNvPr id="57" name="TextBox 25">
          <a:extLst>
            <a:ext uri="{FF2B5EF4-FFF2-40B4-BE49-F238E27FC236}">
              <a16:creationId xmlns:a16="http://schemas.microsoft.com/office/drawing/2014/main" id="{F36DF5B6-689C-446E-A158-B8C2201C64A2}"/>
            </a:ext>
          </a:extLst>
        </xdr:cNvPr>
        <xdr:cNvSpPr txBox="1"/>
      </xdr:nvSpPr>
      <xdr:spPr>
        <a:xfrm>
          <a:off x="8029770" y="3814065"/>
          <a:ext cx="1927286" cy="29293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cs-CZ" sz="1200" b="0" i="0" u="none" strike="noStrike" kern="1200" cap="none" spc="0" normalizeH="0" baseline="0">
              <a:ln>
                <a:noFill/>
              </a:ln>
              <a:solidFill>
                <a:prstClr val="black"/>
              </a:solidFill>
              <a:effectLst/>
              <a:uLnTx/>
              <a:uFillTx/>
              <a:latin typeface="Aptos Narrow" panose="020B0004020202020204" pitchFamily="34" charset="0"/>
              <a:ea typeface="+mn-ea"/>
              <a:cs typeface="+mn-cs"/>
            </a:rPr>
            <a:t>Property</a:t>
          </a:r>
          <a:r>
            <a:rPr kumimoji="0" lang="cs-CZ" sz="1200" b="0" i="0" u="none" strike="noStrike" kern="1200" cap="none" spc="0" normalizeH="0" baseline="0">
              <a:ln>
                <a:noFill/>
              </a:ln>
              <a:solidFill>
                <a:prstClr val="black"/>
              </a:solidFill>
              <a:effectLst/>
              <a:uLnTx/>
              <a:uFillTx/>
              <a:latin typeface="Aptos" panose="020B0004020202020204"/>
              <a:ea typeface="+mn-ea"/>
              <a:cs typeface="+mn-cs"/>
            </a:rPr>
            <a:t>:</a:t>
          </a:r>
        </a:p>
      </xdr:txBody>
    </xdr:sp>
    <xdr:clientData/>
  </xdr:twoCellAnchor>
  <xdr:twoCellAnchor editAs="oneCell">
    <xdr:from>
      <xdr:col>12</xdr:col>
      <xdr:colOff>11480</xdr:colOff>
      <xdr:row>24</xdr:row>
      <xdr:rowOff>126190</xdr:rowOff>
    </xdr:from>
    <xdr:to>
      <xdr:col>20</xdr:col>
      <xdr:colOff>426280</xdr:colOff>
      <xdr:row>43</xdr:row>
      <xdr:rowOff>154912</xdr:rowOff>
    </xdr:to>
    <xdr:pic>
      <xdr:nvPicPr>
        <xdr:cNvPr id="61" name="Picture 25">
          <a:extLst>
            <a:ext uri="{FF2B5EF4-FFF2-40B4-BE49-F238E27FC236}">
              <a16:creationId xmlns:a16="http://schemas.microsoft.com/office/drawing/2014/main" id="{C2F97503-D877-4DB3-9DBE-D9300B6BD8A3}"/>
            </a:ext>
          </a:extLst>
        </xdr:cNvPr>
        <xdr:cNvPicPr>
          <a:picLocks noChangeAspect="1"/>
        </xdr:cNvPicPr>
      </xdr:nvPicPr>
      <xdr:blipFill>
        <a:blip xmlns:r="http://schemas.openxmlformats.org/officeDocument/2006/relationships" r:embed="rId1"/>
        <a:stretch>
          <a:fillRect/>
        </a:stretch>
      </xdr:blipFill>
      <xdr:spPr>
        <a:xfrm>
          <a:off x="7712076" y="4734825"/>
          <a:ext cx="6675900" cy="3467247"/>
        </a:xfrm>
        <a:prstGeom prst="rect">
          <a:avLst/>
        </a:prstGeom>
      </xdr:spPr>
    </xdr:pic>
    <xdr:clientData/>
  </xdr:twoCellAnchor>
  <xdr:twoCellAnchor editAs="oneCell">
    <xdr:from>
      <xdr:col>1</xdr:col>
      <xdr:colOff>127244</xdr:colOff>
      <xdr:row>25</xdr:row>
      <xdr:rowOff>69362</xdr:rowOff>
    </xdr:from>
    <xdr:to>
      <xdr:col>6</xdr:col>
      <xdr:colOff>251759</xdr:colOff>
      <xdr:row>45</xdr:row>
      <xdr:rowOff>94901</xdr:rowOff>
    </xdr:to>
    <xdr:pic>
      <xdr:nvPicPr>
        <xdr:cNvPr id="51" name="Picture 26">
          <a:extLst>
            <a:ext uri="{FF2B5EF4-FFF2-40B4-BE49-F238E27FC236}">
              <a16:creationId xmlns:a16="http://schemas.microsoft.com/office/drawing/2014/main" id="{E1683885-5BEB-446D-B51F-3AA6FB5E414E}"/>
            </a:ext>
          </a:extLst>
        </xdr:cNvPr>
        <xdr:cNvPicPr>
          <a:picLocks noChangeAspect="1"/>
        </xdr:cNvPicPr>
      </xdr:nvPicPr>
      <xdr:blipFill>
        <a:blip xmlns:r="http://schemas.openxmlformats.org/officeDocument/2006/relationships" r:embed="rId2"/>
        <a:stretch>
          <a:fillRect/>
        </a:stretch>
      </xdr:blipFill>
      <xdr:spPr>
        <a:xfrm>
          <a:off x="215167" y="4861170"/>
          <a:ext cx="4159006" cy="37053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190494</xdr:colOff>
      <xdr:row>4</xdr:row>
      <xdr:rowOff>35556</xdr:rowOff>
    </xdr:from>
    <xdr:to>
      <xdr:col>9</xdr:col>
      <xdr:colOff>212090</xdr:colOff>
      <xdr:row>47</xdr:row>
      <xdr:rowOff>112559</xdr:rowOff>
    </xdr:to>
    <xdr:pic>
      <xdr:nvPicPr>
        <xdr:cNvPr id="2" name="Picture 1">
          <a:extLst>
            <a:ext uri="{FF2B5EF4-FFF2-40B4-BE49-F238E27FC236}">
              <a16:creationId xmlns:a16="http://schemas.microsoft.com/office/drawing/2014/main" id="{B54FEA8C-F2AA-4140-B989-3E6278EB5018}"/>
            </a:ext>
          </a:extLst>
        </xdr:cNvPr>
        <xdr:cNvPicPr>
          <a:picLocks noChangeAspect="1"/>
        </xdr:cNvPicPr>
      </xdr:nvPicPr>
      <xdr:blipFill rotWithShape="1">
        <a:blip xmlns:r="http://schemas.openxmlformats.org/officeDocument/2006/relationships" r:embed="rId1"/>
        <a:srcRect l="4331" t="5405" r="6075" b="3998"/>
        <a:stretch>
          <a:fillRect/>
        </a:stretch>
      </xdr:blipFill>
      <xdr:spPr>
        <a:xfrm>
          <a:off x="190494" y="997581"/>
          <a:ext cx="5460371" cy="7858928"/>
        </a:xfrm>
        <a:prstGeom prst="rect">
          <a:avLst/>
        </a:prstGeom>
      </xdr:spPr>
    </xdr:pic>
    <xdr:clientData/>
  </xdr:twoCellAnchor>
  <xdr:twoCellAnchor editAs="oneCell">
    <xdr:from>
      <xdr:col>10</xdr:col>
      <xdr:colOff>400050</xdr:colOff>
      <xdr:row>4</xdr:row>
      <xdr:rowOff>85724</xdr:rowOff>
    </xdr:from>
    <xdr:to>
      <xdr:col>20</xdr:col>
      <xdr:colOff>292762</xdr:colOff>
      <xdr:row>47</xdr:row>
      <xdr:rowOff>168275</xdr:rowOff>
    </xdr:to>
    <xdr:pic>
      <xdr:nvPicPr>
        <xdr:cNvPr id="3" name="Picture 2">
          <a:extLst>
            <a:ext uri="{FF2B5EF4-FFF2-40B4-BE49-F238E27FC236}">
              <a16:creationId xmlns:a16="http://schemas.microsoft.com/office/drawing/2014/main" id="{046A0336-1AB7-479F-A9DE-271DF928CB1E}"/>
            </a:ext>
          </a:extLst>
        </xdr:cNvPr>
        <xdr:cNvPicPr>
          <a:picLocks noChangeAspect="1"/>
        </xdr:cNvPicPr>
      </xdr:nvPicPr>
      <xdr:blipFill rotWithShape="1">
        <a:blip xmlns:r="http://schemas.openxmlformats.org/officeDocument/2006/relationships" r:embed="rId2"/>
        <a:srcRect l="1243" r="1913"/>
        <a:stretch>
          <a:fillRect/>
        </a:stretch>
      </xdr:blipFill>
      <xdr:spPr>
        <a:xfrm>
          <a:off x="6448425" y="1047749"/>
          <a:ext cx="5988712" cy="7864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6</xdr:col>
      <xdr:colOff>648518</xdr:colOff>
      <xdr:row>2</xdr:row>
      <xdr:rowOff>103434</xdr:rowOff>
    </xdr:from>
    <xdr:to>
      <xdr:col>13</xdr:col>
      <xdr:colOff>273116</xdr:colOff>
      <xdr:row>17</xdr:row>
      <xdr:rowOff>130572</xdr:rowOff>
    </xdr:to>
    <xdr:graphicFrame macro="">
      <xdr:nvGraphicFramePr>
        <xdr:cNvPr id="9" name="Chart 1">
          <a:extLst>
            <a:ext uri="{FF2B5EF4-FFF2-40B4-BE49-F238E27FC236}">
              <a16:creationId xmlns:a16="http://schemas.microsoft.com/office/drawing/2014/main" id="{F1260D0A-8CCD-BE52-2EB9-DD41FB5F71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77328</xdr:colOff>
      <xdr:row>2</xdr:row>
      <xdr:rowOff>126243</xdr:rowOff>
    </xdr:from>
    <xdr:to>
      <xdr:col>20</xdr:col>
      <xdr:colOff>93499</xdr:colOff>
      <xdr:row>17</xdr:row>
      <xdr:rowOff>1004</xdr:rowOff>
    </xdr:to>
    <xdr:graphicFrame macro="">
      <xdr:nvGraphicFramePr>
        <xdr:cNvPr id="3" name="Chart 2">
          <a:extLst>
            <a:ext uri="{FF2B5EF4-FFF2-40B4-BE49-F238E27FC236}">
              <a16:creationId xmlns:a16="http://schemas.microsoft.com/office/drawing/2014/main" id="{27246153-EB3C-FF29-E4B9-0B8C41482C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646207</xdr:colOff>
      <xdr:row>40</xdr:row>
      <xdr:rowOff>35407</xdr:rowOff>
    </xdr:from>
    <xdr:to>
      <xdr:col>22</xdr:col>
      <xdr:colOff>482600</xdr:colOff>
      <xdr:row>64</xdr:row>
      <xdr:rowOff>10910</xdr:rowOff>
    </xdr:to>
    <xdr:graphicFrame macro="">
      <xdr:nvGraphicFramePr>
        <xdr:cNvPr id="5" name="Chart 4">
          <a:extLst>
            <a:ext uri="{FF2B5EF4-FFF2-40B4-BE49-F238E27FC236}">
              <a16:creationId xmlns:a16="http://schemas.microsoft.com/office/drawing/2014/main" id="{AA0F17D1-119A-8186-7ABD-9796E5EB72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21</xdr:col>
      <xdr:colOff>582252</xdr:colOff>
      <xdr:row>2</xdr:row>
      <xdr:rowOff>2316</xdr:rowOff>
    </xdr:from>
    <xdr:to>
      <xdr:col>27</xdr:col>
      <xdr:colOff>410221</xdr:colOff>
      <xdr:row>19</xdr:row>
      <xdr:rowOff>84759</xdr:rowOff>
    </xdr:to>
    <xdr:graphicFrame macro="">
      <xdr:nvGraphicFramePr>
        <xdr:cNvPr id="6" name="Chart 5">
          <a:extLst>
            <a:ext uri="{FF2B5EF4-FFF2-40B4-BE49-F238E27FC236}">
              <a16:creationId xmlns:a16="http://schemas.microsoft.com/office/drawing/2014/main" id="{34372630-DD14-02AB-CDDD-E6987D9D45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377731</xdr:colOff>
      <xdr:row>71</xdr:row>
      <xdr:rowOff>153426</xdr:rowOff>
    </xdr:from>
    <xdr:to>
      <xdr:col>16</xdr:col>
      <xdr:colOff>395194</xdr:colOff>
      <xdr:row>94</xdr:row>
      <xdr:rowOff>26520</xdr:rowOff>
    </xdr:to>
    <xdr:graphicFrame macro="">
      <xdr:nvGraphicFramePr>
        <xdr:cNvPr id="13" name="Chart 12">
          <a:extLst>
            <a:ext uri="{FF2B5EF4-FFF2-40B4-BE49-F238E27FC236}">
              <a16:creationId xmlns:a16="http://schemas.microsoft.com/office/drawing/2014/main" id="{B397B943-166E-B34F-B367-93163FB4EB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470648</xdr:colOff>
      <xdr:row>71</xdr:row>
      <xdr:rowOff>100852</xdr:rowOff>
    </xdr:from>
    <xdr:to>
      <xdr:col>29</xdr:col>
      <xdr:colOff>150532</xdr:colOff>
      <xdr:row>94</xdr:row>
      <xdr:rowOff>64060</xdr:rowOff>
    </xdr:to>
    <xdr:graphicFrame macro="">
      <xdr:nvGraphicFramePr>
        <xdr:cNvPr id="14" name="Chart 13">
          <a:extLst>
            <a:ext uri="{FF2B5EF4-FFF2-40B4-BE49-F238E27FC236}">
              <a16:creationId xmlns:a16="http://schemas.microsoft.com/office/drawing/2014/main" id="{5BDBF76D-F501-80F0-F090-C59CF294B1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173690</xdr:colOff>
      <xdr:row>98</xdr:row>
      <xdr:rowOff>60325</xdr:rowOff>
    </xdr:from>
    <xdr:to>
      <xdr:col>16</xdr:col>
      <xdr:colOff>513042</xdr:colOff>
      <xdr:row>113</xdr:row>
      <xdr:rowOff>107763</xdr:rowOff>
    </xdr:to>
    <xdr:graphicFrame macro="">
      <xdr:nvGraphicFramePr>
        <xdr:cNvPr id="2" name="Chart 1">
          <a:extLst>
            <a:ext uri="{FF2B5EF4-FFF2-40B4-BE49-F238E27FC236}">
              <a16:creationId xmlns:a16="http://schemas.microsoft.com/office/drawing/2014/main" id="{8BB849DD-2B39-42AF-A3E5-81D0E489A6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428624</xdr:colOff>
      <xdr:row>20</xdr:row>
      <xdr:rowOff>82550</xdr:rowOff>
    </xdr:from>
    <xdr:to>
      <xdr:col>21</xdr:col>
      <xdr:colOff>590549</xdr:colOff>
      <xdr:row>39</xdr:row>
      <xdr:rowOff>150812</xdr:rowOff>
    </xdr:to>
    <xdr:graphicFrame macro="">
      <xdr:nvGraphicFramePr>
        <xdr:cNvPr id="7" name="Chart 6">
          <a:extLst>
            <a:ext uri="{FF2B5EF4-FFF2-40B4-BE49-F238E27FC236}">
              <a16:creationId xmlns:a16="http://schemas.microsoft.com/office/drawing/2014/main" id="{B48496F1-0558-38E9-A4EC-2BB403CD57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82826</xdr:colOff>
      <xdr:row>6</xdr:row>
      <xdr:rowOff>46520</xdr:rowOff>
    </xdr:from>
    <xdr:to>
      <xdr:col>5</xdr:col>
      <xdr:colOff>190500</xdr:colOff>
      <xdr:row>9</xdr:row>
      <xdr:rowOff>82826</xdr:rowOff>
    </xdr:to>
    <xdr:cxnSp macro="">
      <xdr:nvCxnSpPr>
        <xdr:cNvPr id="3" name="Straight Arrow Connector 2">
          <a:extLst>
            <a:ext uri="{FF2B5EF4-FFF2-40B4-BE49-F238E27FC236}">
              <a16:creationId xmlns:a16="http://schemas.microsoft.com/office/drawing/2014/main" id="{25253994-F8B7-DE2F-50AB-74575F90881B}"/>
            </a:ext>
          </a:extLst>
        </xdr:cNvPr>
        <xdr:cNvCxnSpPr/>
      </xdr:nvCxnSpPr>
      <xdr:spPr>
        <a:xfrm flipV="1">
          <a:off x="3843130" y="1471129"/>
          <a:ext cx="2675283" cy="58295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159220</xdr:colOff>
      <xdr:row>2</xdr:row>
      <xdr:rowOff>8335</xdr:rowOff>
    </xdr:from>
    <xdr:to>
      <xdr:col>13</xdr:col>
      <xdr:colOff>277209</xdr:colOff>
      <xdr:row>11</xdr:row>
      <xdr:rowOff>115645</xdr:rowOff>
    </xdr:to>
    <xdr:graphicFrame macro="">
      <xdr:nvGraphicFramePr>
        <xdr:cNvPr id="2" name="Chart 1">
          <a:extLst>
            <a:ext uri="{FF2B5EF4-FFF2-40B4-BE49-F238E27FC236}">
              <a16:creationId xmlns:a16="http://schemas.microsoft.com/office/drawing/2014/main" id="{C42EA900-1A5C-0187-1E10-C936C157E7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29613</xdr:colOff>
      <xdr:row>1</xdr:row>
      <xdr:rowOff>107415</xdr:rowOff>
    </xdr:from>
    <xdr:to>
      <xdr:col>19</xdr:col>
      <xdr:colOff>8283</xdr:colOff>
      <xdr:row>12</xdr:row>
      <xdr:rowOff>31198</xdr:rowOff>
    </xdr:to>
    <xdr:graphicFrame macro="">
      <xdr:nvGraphicFramePr>
        <xdr:cNvPr id="3" name="Chart 2">
          <a:extLst>
            <a:ext uri="{FF2B5EF4-FFF2-40B4-BE49-F238E27FC236}">
              <a16:creationId xmlns:a16="http://schemas.microsoft.com/office/drawing/2014/main" id="{2D12DFE9-88AF-C79C-B9C1-519986188B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292302</xdr:colOff>
      <xdr:row>44</xdr:row>
      <xdr:rowOff>60180</xdr:rowOff>
    </xdr:from>
    <xdr:to>
      <xdr:col>21</xdr:col>
      <xdr:colOff>238550</xdr:colOff>
      <xdr:row>61</xdr:row>
      <xdr:rowOff>35992</xdr:rowOff>
    </xdr:to>
    <xdr:graphicFrame macro="">
      <xdr:nvGraphicFramePr>
        <xdr:cNvPr id="6" name="Chart 5">
          <a:extLst>
            <a:ext uri="{FF2B5EF4-FFF2-40B4-BE49-F238E27FC236}">
              <a16:creationId xmlns:a16="http://schemas.microsoft.com/office/drawing/2014/main" id="{E417775C-7170-4968-4393-0E33A5AE08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18</xdr:col>
      <xdr:colOff>467342</xdr:colOff>
      <xdr:row>0</xdr:row>
      <xdr:rowOff>257440</xdr:rowOff>
    </xdr:from>
    <xdr:to>
      <xdr:col>23</xdr:col>
      <xdr:colOff>353801</xdr:colOff>
      <xdr:row>15</xdr:row>
      <xdr:rowOff>8455</xdr:rowOff>
    </xdr:to>
    <xdr:graphicFrame macro="">
      <xdr:nvGraphicFramePr>
        <xdr:cNvPr id="7" name="Chart 6">
          <a:extLst>
            <a:ext uri="{FF2B5EF4-FFF2-40B4-BE49-F238E27FC236}">
              <a16:creationId xmlns:a16="http://schemas.microsoft.com/office/drawing/2014/main" id="{EEE1CE9D-B674-A7A2-9693-A678D4B5AA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592206</xdr:colOff>
      <xdr:row>23</xdr:row>
      <xdr:rowOff>46521</xdr:rowOff>
    </xdr:from>
    <xdr:to>
      <xdr:col>21</xdr:col>
      <xdr:colOff>306456</xdr:colOff>
      <xdr:row>37</xdr:row>
      <xdr:rowOff>90972</xdr:rowOff>
    </xdr:to>
    <xdr:graphicFrame macro="">
      <xdr:nvGraphicFramePr>
        <xdr:cNvPr id="4" name="Chart 3">
          <a:extLst>
            <a:ext uri="{FF2B5EF4-FFF2-40B4-BE49-F238E27FC236}">
              <a16:creationId xmlns:a16="http://schemas.microsoft.com/office/drawing/2014/main" id="{13432309-A19E-1EF8-0FA8-912EE9AE9E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131339</xdr:colOff>
      <xdr:row>77</xdr:row>
      <xdr:rowOff>122466</xdr:rowOff>
    </xdr:from>
    <xdr:to>
      <xdr:col>16</xdr:col>
      <xdr:colOff>190499</xdr:colOff>
      <xdr:row>96</xdr:row>
      <xdr:rowOff>172989</xdr:rowOff>
    </xdr:to>
    <xdr:graphicFrame macro="">
      <xdr:nvGraphicFramePr>
        <xdr:cNvPr id="5" name="Chart 4">
          <a:extLst>
            <a:ext uri="{FF2B5EF4-FFF2-40B4-BE49-F238E27FC236}">
              <a16:creationId xmlns:a16="http://schemas.microsoft.com/office/drawing/2014/main" id="{56B54D79-94CD-F413-BEFE-E6B8B12EE7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310051</xdr:colOff>
      <xdr:row>77</xdr:row>
      <xdr:rowOff>127335</xdr:rowOff>
    </xdr:from>
    <xdr:to>
      <xdr:col>24</xdr:col>
      <xdr:colOff>415787</xdr:colOff>
      <xdr:row>96</xdr:row>
      <xdr:rowOff>104566</xdr:rowOff>
    </xdr:to>
    <xdr:graphicFrame macro="">
      <xdr:nvGraphicFramePr>
        <xdr:cNvPr id="8" name="Chart 7">
          <a:extLst>
            <a:ext uri="{FF2B5EF4-FFF2-40B4-BE49-F238E27FC236}">
              <a16:creationId xmlns:a16="http://schemas.microsoft.com/office/drawing/2014/main" id="{3A60E243-948D-44C2-881B-1EA857767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46424</xdr:colOff>
      <xdr:row>98</xdr:row>
      <xdr:rowOff>6459</xdr:rowOff>
    </xdr:from>
    <xdr:to>
      <xdr:col>16</xdr:col>
      <xdr:colOff>511857</xdr:colOff>
      <xdr:row>113</xdr:row>
      <xdr:rowOff>16437</xdr:rowOff>
    </xdr:to>
    <xdr:graphicFrame macro="">
      <xdr:nvGraphicFramePr>
        <xdr:cNvPr id="9" name="Chart 8">
          <a:extLst>
            <a:ext uri="{FF2B5EF4-FFF2-40B4-BE49-F238E27FC236}">
              <a16:creationId xmlns:a16="http://schemas.microsoft.com/office/drawing/2014/main" id="{3EAD153B-2CDF-FAE6-D439-929B6CC7C9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38237</xdr:colOff>
      <xdr:row>6</xdr:row>
      <xdr:rowOff>49695</xdr:rowOff>
    </xdr:from>
    <xdr:to>
      <xdr:col>5</xdr:col>
      <xdr:colOff>306457</xdr:colOff>
      <xdr:row>9</xdr:row>
      <xdr:rowOff>94284</xdr:rowOff>
    </xdr:to>
    <xdr:cxnSp macro="">
      <xdr:nvCxnSpPr>
        <xdr:cNvPr id="2" name="Straight Arrow Connector 1">
          <a:extLst>
            <a:ext uri="{FF2B5EF4-FFF2-40B4-BE49-F238E27FC236}">
              <a16:creationId xmlns:a16="http://schemas.microsoft.com/office/drawing/2014/main" id="{65FB2F41-4D93-4341-AC6E-CA756D3D2096}"/>
            </a:ext>
          </a:extLst>
        </xdr:cNvPr>
        <xdr:cNvCxnSpPr/>
      </xdr:nvCxnSpPr>
      <xdr:spPr>
        <a:xfrm flipV="1">
          <a:off x="3939346" y="1474304"/>
          <a:ext cx="2902089" cy="59124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persons/person.xml><?xml version="1.0" encoding="utf-8"?>
<personList xmlns="http://schemas.microsoft.com/office/spreadsheetml/2018/threadedcomments" xmlns:x="http://schemas.openxmlformats.org/spreadsheetml/2006/main">
  <person displayName="Szabo, Iulia @ Prague" id="{D1E99121-B493-4795-BD68-19276AE89EC5}" userId="S::Iulia.Szabo@cbre.com::1513a9f5-1a57-4555-a473-efffb5292b08" providerId="AD"/>
  <person displayName="Dolezal, Vitezslav @ Prague" id="{2C1E6BB2-809E-466A-8FBF-31BB27CC1E6E}" userId="S::Vitezslav.Dolezal@cbre.com::0a4918a8-0157-4a79-9f29-95e929a289f4" providerId="AD"/>
</personList>
</file>

<file path=xl/theme/theme1.xml><?xml version="1.0" encoding="utf-8"?>
<a:theme xmlns:a="http://schemas.openxmlformats.org/drawingml/2006/main" name="Office Them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1" dT="2026-05-28T08:26:20.95" personId="{2C1E6BB2-809E-466A-8FBF-31BB27CC1E6E}" id="{05D78FD5-56A0-4787-AEDD-CDC8803FDE15}">
    <text>Included in Ancillary Income</text>
  </threadedComment>
  <threadedComment ref="M17" dT="2026-05-28T08:26:20.95" personId="{2C1E6BB2-809E-466A-8FBF-31BB27CC1E6E}" id="{B36FCA5E-F234-4257-ACAA-B018F6C4CF64}">
    <text>Included in Ancillary Income</text>
  </threadedComment>
  <threadedComment ref="M102" dT="2026-05-28T08:26:20.95" personId="{2C1E6BB2-809E-466A-8FBF-31BB27CC1E6E}" id="{F249103E-0320-49F4-AEBA-2FFEB561884F}">
    <text>Included in Ancillary Income</text>
  </threadedComment>
  <threadedComment ref="D109" dT="2026-05-19T20:28:49.86" personId="{D1E99121-B493-4795-BD68-19276AE89EC5}" id="{44F89DA5-6A9E-459F-8D6C-7900A7727670}">
    <text>Terms confirmed, lease agreement to be signed.</text>
  </threadedComment>
  <threadedComment ref="M122" dT="2026-05-28T08:26:20.95" personId="{2C1E6BB2-809E-466A-8FBF-31BB27CC1E6E}" id="{B07D4506-0A1A-4653-AB76-D8A2764174DF}">
    <text>Included in Ancillary Income</text>
  </threadedComment>
  <threadedComment ref="M132" dT="2026-05-28T08:26:20.95" personId="{2C1E6BB2-809E-466A-8FBF-31BB27CC1E6E}" id="{2D32B11F-B3EF-44BE-817A-E7C874ECEE10}">
    <text>Included in Ancillary Income</text>
  </threadedComment>
  <threadedComment ref="M146" dT="2026-05-28T08:26:20.95" personId="{2C1E6BB2-809E-466A-8FBF-31BB27CC1E6E}" id="{61083B11-EEE6-4C44-9A5D-EF1B9ADE86EE}">
    <text>Included in Ancillary Income</text>
  </threadedComment>
</ThreadedComments>
</file>

<file path=xl/threadedComments/threadedComment2.xml><?xml version="1.0" encoding="utf-8"?>
<ThreadedComments xmlns="http://schemas.microsoft.com/office/spreadsheetml/2018/threadedcomments" xmlns:x="http://schemas.openxmlformats.org/spreadsheetml/2006/main">
  <threadedComment ref="A8" dT="2026-05-18T09:43:11.62" personId="{2C1E6BB2-809E-466A-8FBF-31BB27CC1E6E}" id="{77464684-9222-463D-9BBE-0B442A5EBE41}">
    <text>Storage, carwash, terrace</text>
  </threadedComment>
</ThreadedComments>
</file>

<file path=xl/threadedComments/threadedComment3.xml><?xml version="1.0" encoding="utf-8"?>
<ThreadedComments xmlns="http://schemas.microsoft.com/office/spreadsheetml/2018/threadedcomments" xmlns:x="http://schemas.openxmlformats.org/spreadsheetml/2006/main">
  <threadedComment ref="H17" dT="2026-05-26T08:00:50.92" personId="{2C1E6BB2-809E-466A-8FBF-31BB27CC1E6E}" id="{C60C99C1-CE78-4D67-BBB1-48C7ABD566CB}">
    <text xml:space="preserve">Low because major refurbishment of unit during July – October 2025
</text>
  </threadedComment>
</ThreadedComments>
</file>

<file path=xl/threadedComments/threadedComment4.xml><?xml version="1.0" encoding="utf-8"?>
<ThreadedComments xmlns="http://schemas.microsoft.com/office/spreadsheetml/2018/threadedcomments" xmlns:x="http://schemas.openxmlformats.org/spreadsheetml/2006/main">
  <threadedComment ref="AO22" dT="2026-05-26T08:01:08.26" personId="{2C1E6BB2-809E-466A-8FBF-31BB27CC1E6E}" id="{7EFA2EFC-39D2-4276-A0E6-2CA31121A114}">
    <text>Low because major refurbishment of unit during July – October 2025</text>
  </threadedComment>
</ThreadedComments>
</file>

<file path=xl/threadedComments/threadedComment5.xml><?xml version="1.0" encoding="utf-8"?>
<ThreadedComments xmlns="http://schemas.microsoft.com/office/spreadsheetml/2018/threadedcomments" xmlns:x="http://schemas.openxmlformats.org/spreadsheetml/2006/main">
  <threadedComment ref="C136" dT="2026-05-19T20:20:32.17" personId="{D1E99121-B493-4795-BD68-19276AE89EC5}" id="{38248194-68F2-4016-8005-B033A36B9031}">
    <text>Conditions agreed, lease agreement to be signed</text>
  </threadedComment>
  <threadedComment ref="C137" dT="2026-05-19T20:21:59.31" personId="{D1E99121-B493-4795-BD68-19276AE89EC5}" id="{59D09495-3E21-4BAF-A18F-C97CFED8697B}">
    <text>Conditions agreed, lease agreement to be signed</text>
  </threadedComment>
</ThreadedComments>
</file>

<file path=xl/threadedComments/threadedComment6.xml><?xml version="1.0" encoding="utf-8"?>
<ThreadedComments xmlns="http://schemas.microsoft.com/office/spreadsheetml/2018/threadedcomments" xmlns:x="http://schemas.openxmlformats.org/spreadsheetml/2006/main">
  <threadedComment ref="C24" dT="2026-05-15T16:50:06.76" personId="{2C1E6BB2-809E-466A-8FBF-31BB27CC1E6E}" id="{75ED65BC-1AC6-4BEC-890C-399D9ADE2652}">
    <text>13% applied in 2025</text>
  </threadedComment>
  <threadedComment ref="D24" dT="2026-05-26T14:15:40.70" personId="{2C1E6BB2-809E-466A-8FBF-31BB27CC1E6E}" id="{8CB0EFCF-E81C-46C2-86B5-9BB67B6ECEA5}">
    <text>Profit if 15% mark up assumed</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itezslav.Dolezal@cbre.com" TargetMode="External"/><Relationship Id="rId1" Type="http://schemas.openxmlformats.org/officeDocument/2006/relationships/hyperlink" Target="mailto:Iulia.Szabo@cbr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 Id="rId4" Type="http://schemas.microsoft.com/office/2017/10/relationships/threadedComment" Target="../threadedComments/threadedComment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 Id="rId4" Type="http://schemas.microsoft.com/office/2017/10/relationships/threadedComment" Target="../threadedComments/threadedComment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 Id="rId5" Type="http://schemas.microsoft.com/office/2019/04/relationships/namedSheetView" Target="../namedSheetViews/namedSheetView1.xml"/><Relationship Id="rId4" Type="http://schemas.microsoft.com/office/2017/10/relationships/threadedComment" Target="../threadedComments/threadedComment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FA56B-2E11-4747-BC53-68198D0047EE}">
  <dimension ref="B1:C56"/>
  <sheetViews>
    <sheetView showGridLines="0" view="pageBreakPreview" zoomScale="88" zoomScaleNormal="175" zoomScaleSheetLayoutView="70" workbookViewId="0">
      <selection activeCell="J55" sqref="J55"/>
    </sheetView>
  </sheetViews>
  <sheetFormatPr defaultRowHeight="14.5"/>
  <cols>
    <col min="1" max="1" width="1.90625" customWidth="1"/>
    <col min="2" max="2" width="39.08984375" bestFit="1" customWidth="1"/>
    <col min="3" max="3" width="47.26953125" bestFit="1" customWidth="1"/>
  </cols>
  <sheetData>
    <row r="1" spans="2:3">
      <c r="B1" s="28"/>
      <c r="C1" s="28"/>
    </row>
    <row r="2" spans="2:3" ht="23.5">
      <c r="B2" s="154" t="s">
        <v>995</v>
      </c>
      <c r="C2" s="29"/>
    </row>
    <row r="3" spans="2:3" ht="17">
      <c r="B3" s="29" t="s">
        <v>1181</v>
      </c>
      <c r="C3" s="29"/>
    </row>
    <row r="4" spans="2:3" ht="17">
      <c r="C4" s="29"/>
    </row>
    <row r="5" spans="2:3">
      <c r="B5" s="28"/>
      <c r="C5" s="28"/>
    </row>
    <row r="6" spans="2:3">
      <c r="B6" s="28"/>
      <c r="C6" s="28"/>
    </row>
    <row r="7" spans="2:3">
      <c r="B7" s="28"/>
      <c r="C7" s="28"/>
    </row>
    <row r="8" spans="2:3">
      <c r="B8" s="28"/>
      <c r="C8" s="28"/>
    </row>
    <row r="9" spans="2:3">
      <c r="B9" s="28"/>
      <c r="C9" s="28"/>
    </row>
    <row r="10" spans="2:3">
      <c r="B10" s="28"/>
      <c r="C10" s="28"/>
    </row>
    <row r="11" spans="2:3">
      <c r="B11" s="28"/>
      <c r="C11" s="28"/>
    </row>
    <row r="12" spans="2:3">
      <c r="B12" s="28"/>
      <c r="C12" s="28"/>
    </row>
    <row r="13" spans="2:3">
      <c r="B13" s="28"/>
      <c r="C13" s="28"/>
    </row>
    <row r="14" spans="2:3">
      <c r="B14" s="28"/>
      <c r="C14" s="28"/>
    </row>
    <row r="15" spans="2:3">
      <c r="B15" s="28"/>
      <c r="C15" s="28"/>
    </row>
    <row r="16" spans="2:3">
      <c r="B16" s="28"/>
      <c r="C16" s="28"/>
    </row>
    <row r="17" spans="2:3">
      <c r="B17" s="28"/>
      <c r="C17" s="28"/>
    </row>
    <row r="18" spans="2:3">
      <c r="B18" s="28"/>
      <c r="C18" s="28"/>
    </row>
    <row r="19" spans="2:3">
      <c r="B19" s="28"/>
      <c r="C19" s="28"/>
    </row>
    <row r="20" spans="2:3">
      <c r="B20" s="28"/>
      <c r="C20" s="28"/>
    </row>
    <row r="21" spans="2:3">
      <c r="B21" s="28"/>
      <c r="C21" s="28"/>
    </row>
    <row r="22" spans="2:3" ht="15" customHeight="1" thickBot="1">
      <c r="B22" s="28"/>
      <c r="C22" s="28"/>
    </row>
    <row r="23" spans="2:3">
      <c r="B23" s="336" t="s">
        <v>896</v>
      </c>
      <c r="C23" s="337" t="s">
        <v>897</v>
      </c>
    </row>
    <row r="24" spans="2:3">
      <c r="B24" s="338" t="s">
        <v>1223</v>
      </c>
      <c r="C24" s="339" t="s">
        <v>1263</v>
      </c>
    </row>
    <row r="25" spans="2:3">
      <c r="B25" s="329" t="s">
        <v>1224</v>
      </c>
      <c r="C25" s="330" t="s">
        <v>1264</v>
      </c>
    </row>
    <row r="26" spans="2:3">
      <c r="B26" s="338" t="s">
        <v>902</v>
      </c>
      <c r="C26" s="339" t="s">
        <v>1265</v>
      </c>
    </row>
    <row r="27" spans="2:3">
      <c r="B27" s="329" t="s">
        <v>1315</v>
      </c>
      <c r="C27" s="330" t="s">
        <v>1262</v>
      </c>
    </row>
    <row r="28" spans="2:3">
      <c r="B28" s="338" t="s">
        <v>903</v>
      </c>
      <c r="C28" s="339" t="s">
        <v>1266</v>
      </c>
    </row>
    <row r="29" spans="2:3">
      <c r="B29" s="329" t="s">
        <v>1233</v>
      </c>
      <c r="C29" s="330"/>
    </row>
    <row r="30" spans="2:3">
      <c r="B30" s="338" t="s">
        <v>1225</v>
      </c>
      <c r="C30" s="339" t="s">
        <v>1267</v>
      </c>
    </row>
    <row r="31" spans="2:3">
      <c r="B31" s="329" t="s">
        <v>1226</v>
      </c>
      <c r="C31" s="330" t="s">
        <v>1227</v>
      </c>
    </row>
    <row r="32" spans="2:3">
      <c r="B32" s="338" t="s">
        <v>899</v>
      </c>
      <c r="C32" s="339" t="s">
        <v>1268</v>
      </c>
    </row>
    <row r="33" spans="2:3">
      <c r="B33" s="329" t="s">
        <v>898</v>
      </c>
      <c r="C33" s="330" t="s">
        <v>1269</v>
      </c>
    </row>
    <row r="34" spans="2:3">
      <c r="B34" s="338" t="s">
        <v>1229</v>
      </c>
      <c r="C34" s="339" t="s">
        <v>1230</v>
      </c>
    </row>
    <row r="35" spans="2:3">
      <c r="B35" s="415" t="s">
        <v>900</v>
      </c>
      <c r="C35" s="416" t="s">
        <v>1270</v>
      </c>
    </row>
    <row r="36" spans="2:3">
      <c r="B36" s="338" t="s">
        <v>1313</v>
      </c>
      <c r="C36" s="339" t="s">
        <v>1314</v>
      </c>
    </row>
    <row r="37" spans="2:3">
      <c r="B37" s="415" t="s">
        <v>901</v>
      </c>
      <c r="C37" s="416" t="s">
        <v>1271</v>
      </c>
    </row>
    <row r="38" spans="2:3">
      <c r="B38" s="338" t="s">
        <v>1231</v>
      </c>
      <c r="C38" s="339" t="s">
        <v>1232</v>
      </c>
    </row>
    <row r="39" spans="2:3">
      <c r="B39" s="415" t="s">
        <v>1025</v>
      </c>
      <c r="C39" s="416" t="s">
        <v>1228</v>
      </c>
    </row>
    <row r="40" spans="2:3" ht="15" thickBot="1">
      <c r="B40" s="338" t="s">
        <v>1179</v>
      </c>
      <c r="C40" s="339" t="s">
        <v>1272</v>
      </c>
    </row>
    <row r="41" spans="2:3" ht="15" thickBot="1">
      <c r="B41" s="30" t="s">
        <v>905</v>
      </c>
      <c r="C41" s="31"/>
    </row>
    <row r="42" spans="2:3">
      <c r="B42" s="28"/>
      <c r="C42" s="28"/>
    </row>
    <row r="43" spans="2:3" ht="28" customHeight="1">
      <c r="B43" s="113" t="s">
        <v>1026</v>
      </c>
      <c r="C43" s="32" t="s">
        <v>911</v>
      </c>
    </row>
    <row r="44" spans="2:3">
      <c r="B44" s="33" t="s">
        <v>908</v>
      </c>
      <c r="C44" s="33" t="s">
        <v>912</v>
      </c>
    </row>
    <row r="45" spans="2:3">
      <c r="B45" s="34" t="s">
        <v>909</v>
      </c>
      <c r="C45" s="35" t="s">
        <v>913</v>
      </c>
    </row>
    <row r="46" spans="2:3">
      <c r="B46" s="33" t="s">
        <v>910</v>
      </c>
      <c r="C46" s="33" t="s">
        <v>914</v>
      </c>
    </row>
    <row r="47" spans="2:3" ht="15" customHeight="1" thickBot="1">
      <c r="B47" s="28"/>
      <c r="C47" s="28"/>
    </row>
    <row r="48" spans="2:3" ht="15" thickBot="1">
      <c r="B48" s="30" t="s">
        <v>906</v>
      </c>
      <c r="C48" s="31"/>
    </row>
    <row r="49" spans="2:3">
      <c r="B49" s="450" t="s">
        <v>907</v>
      </c>
      <c r="C49" s="451"/>
    </row>
    <row r="50" spans="2:3">
      <c r="B50" s="451"/>
      <c r="C50" s="451"/>
    </row>
    <row r="51" spans="2:3">
      <c r="B51" s="451"/>
      <c r="C51" s="451"/>
    </row>
    <row r="52" spans="2:3">
      <c r="B52" s="451"/>
      <c r="C52" s="451"/>
    </row>
    <row r="53" spans="2:3">
      <c r="B53" s="451"/>
      <c r="C53" s="451"/>
    </row>
    <row r="54" spans="2:3">
      <c r="B54" s="451"/>
      <c r="C54" s="451"/>
    </row>
    <row r="55" spans="2:3">
      <c r="B55" s="451"/>
      <c r="C55" s="451"/>
    </row>
    <row r="56" spans="2:3">
      <c r="B56" s="451"/>
      <c r="C56" s="451"/>
    </row>
  </sheetData>
  <mergeCells count="1">
    <mergeCell ref="B49:C56"/>
  </mergeCells>
  <hyperlinks>
    <hyperlink ref="C45" r:id="rId1" xr:uid="{04BBA421-D08C-422D-93F1-42D8C7233660}"/>
    <hyperlink ref="B45" r:id="rId2" xr:uid="{E3D8BDC7-83EC-4427-B49E-254BC5E76C72}"/>
  </hyperlinks>
  <pageMargins left="0.7" right="0.7" top="0.75" bottom="0.75" header="0.3" footer="0.3"/>
  <pageSetup paperSize="9" scale="8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U12"/>
  <sheetViews>
    <sheetView view="pageBreakPreview" zoomScale="145" zoomScaleNormal="130" zoomScaleSheetLayoutView="145" workbookViewId="0">
      <pane ySplit="1" topLeftCell="A2" activePane="bottomLeft" state="frozen"/>
      <selection activeCell="O24" sqref="O24"/>
      <selection pane="bottomLeft" activeCell="S7" sqref="S7"/>
    </sheetView>
  </sheetViews>
  <sheetFormatPr defaultColWidth="8.54296875" defaultRowHeight="14.5"/>
  <cols>
    <col min="1" max="1" width="2.81640625" style="1" customWidth="1"/>
    <col min="2" max="2" width="12" style="1" customWidth="1"/>
    <col min="3" max="3" width="28" style="1" customWidth="1"/>
    <col min="4" max="4" width="7" style="1" customWidth="1"/>
    <col min="5" max="5" width="12" style="1" customWidth="1"/>
    <col min="6" max="6" width="11.7265625" style="1" bestFit="1" customWidth="1"/>
    <col min="7" max="8" width="13" style="1" customWidth="1"/>
    <col min="9" max="9" width="11" style="1" customWidth="1"/>
    <col min="10" max="10" width="12" style="1" bestFit="1" customWidth="1"/>
    <col min="11" max="11" width="11" style="1" customWidth="1"/>
    <col min="12" max="12" width="10" style="1" customWidth="1"/>
    <col min="13" max="14" width="12" style="1" customWidth="1"/>
    <col min="15" max="15" width="11" style="1" customWidth="1"/>
    <col min="16" max="16" width="10" style="1" customWidth="1"/>
    <col min="17" max="17" width="12" style="1" customWidth="1"/>
    <col min="18" max="18" width="11" style="1" customWidth="1"/>
    <col min="19" max="19" width="12" style="1" customWidth="1"/>
    <col min="20" max="20" width="3.08984375" style="1" customWidth="1"/>
    <col min="21" max="16384" width="8.54296875" style="1"/>
  </cols>
  <sheetData>
    <row r="1" spans="2:21" ht="26.5" customHeight="1">
      <c r="B1" s="311" t="s">
        <v>519</v>
      </c>
      <c r="C1" s="311"/>
      <c r="D1" s="311"/>
      <c r="E1" s="311"/>
      <c r="F1" s="26"/>
      <c r="G1" s="26"/>
      <c r="H1" s="26"/>
      <c r="I1" s="26"/>
      <c r="K1" s="26"/>
      <c r="L1" s="26"/>
      <c r="M1" s="26"/>
      <c r="N1" s="26"/>
      <c r="O1" s="26"/>
      <c r="P1" s="26"/>
      <c r="Q1" s="26"/>
      <c r="R1" s="26"/>
      <c r="S1" s="26"/>
    </row>
    <row r="2" spans="2:21">
      <c r="R2" s="249" t="s">
        <v>1079</v>
      </c>
      <c r="S2" s="340">
        <v>46357</v>
      </c>
    </row>
    <row r="3" spans="2:21" ht="36">
      <c r="B3" s="221" t="s">
        <v>520</v>
      </c>
      <c r="C3" s="221" t="s">
        <v>521</v>
      </c>
      <c r="D3" s="221" t="s">
        <v>1188</v>
      </c>
      <c r="E3" s="221" t="s">
        <v>522</v>
      </c>
      <c r="F3" s="221" t="s">
        <v>1201</v>
      </c>
      <c r="G3" s="221" t="s">
        <v>1202</v>
      </c>
      <c r="H3" s="221" t="s">
        <v>1203</v>
      </c>
      <c r="I3" s="221" t="s">
        <v>1246</v>
      </c>
      <c r="J3" s="221" t="s">
        <v>1003</v>
      </c>
      <c r="K3" s="221" t="s">
        <v>523</v>
      </c>
      <c r="L3" s="221" t="s">
        <v>1204</v>
      </c>
      <c r="M3" s="221" t="s">
        <v>1209</v>
      </c>
      <c r="N3" s="221" t="s">
        <v>1240</v>
      </c>
      <c r="O3" s="221" t="s">
        <v>1205</v>
      </c>
      <c r="P3" s="221" t="s">
        <v>1206</v>
      </c>
      <c r="Q3" s="221" t="s">
        <v>1208</v>
      </c>
      <c r="R3" s="221" t="s">
        <v>1241</v>
      </c>
      <c r="S3" s="221" t="s">
        <v>1080</v>
      </c>
    </row>
    <row r="4" spans="2:21">
      <c r="B4" s="223" t="s">
        <v>97</v>
      </c>
      <c r="C4" s="224" t="s">
        <v>99</v>
      </c>
      <c r="D4" s="223">
        <f>IFERROR(VLOOKUP(B4,'Rent Roll - Lib'!$B:$I,8,FALSE()),"")</f>
        <v>73</v>
      </c>
      <c r="E4" s="223" t="s">
        <v>524</v>
      </c>
      <c r="F4" s="300">
        <v>2555</v>
      </c>
      <c r="G4" s="442">
        <f t="shared" ref="G4:G10" si="0">F4/D4</f>
        <v>35</v>
      </c>
      <c r="H4" s="300">
        <f>IFERROR(VLOOKUP(B4,'Rent Roll - Lib'!$B:$P,15,FALSE()),"")</f>
        <v>2920</v>
      </c>
      <c r="I4" s="300">
        <f t="shared" ref="I4:I10" si="1">H4-F4</f>
        <v>365</v>
      </c>
      <c r="J4" s="300">
        <f>I4*12</f>
        <v>4380</v>
      </c>
      <c r="K4" s="227">
        <v>46392</v>
      </c>
      <c r="L4" s="300">
        <v>40</v>
      </c>
      <c r="M4" s="300">
        <f t="shared" ref="M4:M10" si="2">L4*D4</f>
        <v>2920</v>
      </c>
      <c r="N4" s="342">
        <f t="shared" ref="N4:N11" si="3">YEARFRAC(K4,$S$2,1)</f>
        <v>9.5890410958904104E-2</v>
      </c>
      <c r="O4" s="226"/>
      <c r="P4" s="300"/>
      <c r="Q4" s="300"/>
      <c r="R4" s="225"/>
      <c r="S4" s="343">
        <f>N4*(H4-F4)*12</f>
        <v>420</v>
      </c>
    </row>
    <row r="5" spans="2:21">
      <c r="B5" s="223" t="s">
        <v>364</v>
      </c>
      <c r="C5" s="224" t="s">
        <v>366</v>
      </c>
      <c r="D5" s="223">
        <f>IFERROR(VLOOKUP(B5,'Rent Roll - Lib'!$B:$I,8,FALSE()),"")</f>
        <v>38</v>
      </c>
      <c r="E5" s="223" t="s">
        <v>524</v>
      </c>
      <c r="F5" s="300">
        <f>G5*D5</f>
        <v>1900</v>
      </c>
      <c r="G5" s="442">
        <v>50</v>
      </c>
      <c r="H5" s="300">
        <f>IFERROR(VLOOKUP(B5,'Rent Roll - Lib'!$B:$P,15,FALSE()),"")</f>
        <v>2128</v>
      </c>
      <c r="I5" s="300">
        <f t="shared" si="1"/>
        <v>228</v>
      </c>
      <c r="J5" s="300">
        <f>I5*12</f>
        <v>2736</v>
      </c>
      <c r="K5" s="227">
        <v>46569</v>
      </c>
      <c r="L5" s="300">
        <v>56</v>
      </c>
      <c r="M5" s="300">
        <f t="shared" si="2"/>
        <v>2128</v>
      </c>
      <c r="N5" s="341">
        <f t="shared" si="3"/>
        <v>0.58082191780821912</v>
      </c>
      <c r="O5" s="344"/>
      <c r="P5" s="300"/>
      <c r="Q5" s="300"/>
      <c r="R5" s="227"/>
      <c r="S5" s="228">
        <f>N5*(H5-F5)*12</f>
        <v>1589.1287671232874</v>
      </c>
      <c r="T5" s="217"/>
      <c r="U5" s="217"/>
    </row>
    <row r="6" spans="2:21">
      <c r="B6" s="223" t="s">
        <v>305</v>
      </c>
      <c r="C6" s="224" t="s">
        <v>307</v>
      </c>
      <c r="D6" s="223">
        <f>IFERROR(VLOOKUP(B6,'Rent Roll - Lib'!$B:$I,8,FALSE()),"")</f>
        <v>79</v>
      </c>
      <c r="E6" s="223" t="s">
        <v>524</v>
      </c>
      <c r="F6" s="300">
        <v>948</v>
      </c>
      <c r="G6" s="442">
        <f t="shared" si="0"/>
        <v>12</v>
      </c>
      <c r="H6" s="300">
        <f>IFERROR(VLOOKUP(B6,'Rent Roll - Lib'!$B:$P,15,FALSE()),"")</f>
        <v>1264</v>
      </c>
      <c r="I6" s="300">
        <f t="shared" si="1"/>
        <v>316</v>
      </c>
      <c r="J6" s="300">
        <f t="shared" ref="J6:J11" si="4">I6*12</f>
        <v>3792</v>
      </c>
      <c r="K6" s="227">
        <v>46717</v>
      </c>
      <c r="L6" s="300">
        <v>16</v>
      </c>
      <c r="M6" s="300">
        <f t="shared" si="2"/>
        <v>1264</v>
      </c>
      <c r="N6" s="342">
        <f t="shared" si="3"/>
        <v>0.98630136986301364</v>
      </c>
      <c r="O6" s="344"/>
      <c r="P6" s="345"/>
      <c r="R6" s="227"/>
      <c r="S6" s="343">
        <f>N6*(H6-F6)*12</f>
        <v>3740.0547945205481</v>
      </c>
      <c r="T6" s="217"/>
      <c r="U6" s="217"/>
    </row>
    <row r="7" spans="2:21">
      <c r="B7" s="223" t="s">
        <v>443</v>
      </c>
      <c r="C7" s="224" t="s">
        <v>445</v>
      </c>
      <c r="D7" s="223">
        <f>IFERROR(VLOOKUP(B7,'Rent Roll - Lib'!$B:$I,8,FALSE()),"")</f>
        <v>353</v>
      </c>
      <c r="E7" s="223" t="s">
        <v>524</v>
      </c>
      <c r="F7" s="300">
        <f>27.5*D7</f>
        <v>9707.5</v>
      </c>
      <c r="G7" s="442">
        <f t="shared" si="0"/>
        <v>27.5</v>
      </c>
      <c r="H7" s="300">
        <f>IFERROR(VLOOKUP(B7,'Rent Roll - Lib'!$B:$P,15,FALSE()),"")</f>
        <v>10237</v>
      </c>
      <c r="I7" s="300">
        <f t="shared" si="1"/>
        <v>529.5</v>
      </c>
      <c r="J7" s="300">
        <f>I7*12</f>
        <v>6354</v>
      </c>
      <c r="K7" s="227">
        <v>46660</v>
      </c>
      <c r="L7" s="300">
        <v>29</v>
      </c>
      <c r="M7" s="300">
        <f t="shared" si="2"/>
        <v>10237</v>
      </c>
      <c r="N7" s="342">
        <f t="shared" si="3"/>
        <v>0.83013698630136989</v>
      </c>
      <c r="O7" s="347"/>
      <c r="P7" s="347"/>
      <c r="Q7" s="347"/>
      <c r="R7" s="227"/>
      <c r="S7" s="343">
        <f>N7*(H7-F7)*12</f>
        <v>5274.6904109589041</v>
      </c>
      <c r="T7" s="217"/>
      <c r="U7" s="217"/>
    </row>
    <row r="8" spans="2:21">
      <c r="B8" s="223" t="s">
        <v>447</v>
      </c>
      <c r="C8" s="224" t="s">
        <v>449</v>
      </c>
      <c r="D8" s="223">
        <f>IFERROR(VLOOKUP(B8,'Rent Roll - Lib'!$B:$I,8,FALSE()),"")</f>
        <v>238</v>
      </c>
      <c r="E8" s="223" t="s">
        <v>524</v>
      </c>
      <c r="F8" s="300">
        <f>25*D8</f>
        <v>5950</v>
      </c>
      <c r="G8" s="442">
        <f t="shared" si="0"/>
        <v>25</v>
      </c>
      <c r="H8" s="300">
        <f>IFERROR(VLOOKUP(B8,'Rent Roll - Lib'!$B:$P,15,FALSE()),"")</f>
        <v>7021</v>
      </c>
      <c r="I8" s="300">
        <f t="shared" si="1"/>
        <v>1071</v>
      </c>
      <c r="J8" s="300">
        <f t="shared" si="4"/>
        <v>12852</v>
      </c>
      <c r="K8" s="227">
        <v>46569</v>
      </c>
      <c r="L8" s="300">
        <v>28</v>
      </c>
      <c r="M8" s="300">
        <f t="shared" si="2"/>
        <v>6664</v>
      </c>
      <c r="N8" s="342">
        <f t="shared" si="3"/>
        <v>0.58082191780821912</v>
      </c>
      <c r="O8" s="227">
        <v>46935</v>
      </c>
      <c r="P8" s="300">
        <v>29.5</v>
      </c>
      <c r="Q8" s="300">
        <f>P8*D8</f>
        <v>7021</v>
      </c>
      <c r="R8" s="342">
        <f>YEARFRAC(O8,$K$8,1)</f>
        <v>1</v>
      </c>
      <c r="S8" s="343">
        <f>N8*(H8-F8)*12+R8*(H8-M8)*12</f>
        <v>11748.723287671231</v>
      </c>
      <c r="T8" s="217"/>
      <c r="U8" s="217"/>
    </row>
    <row r="9" spans="2:21">
      <c r="B9" s="223" t="s">
        <v>452</v>
      </c>
      <c r="C9" s="224" t="s">
        <v>526</v>
      </c>
      <c r="D9" s="223">
        <f>IFERROR(VLOOKUP(B9,'Rent Roll - Lib'!$B:$I,8,FALSE()),"")</f>
        <v>251</v>
      </c>
      <c r="E9" s="223" t="s">
        <v>524</v>
      </c>
      <c r="F9" s="300">
        <f>8*D9</f>
        <v>2008</v>
      </c>
      <c r="G9" s="442">
        <f t="shared" si="0"/>
        <v>8</v>
      </c>
      <c r="H9" s="300">
        <f>IFERROR(VLOOKUP(B9,'Rent Roll - Lib'!$B:$P,15,FALSE()),"")</f>
        <v>2761</v>
      </c>
      <c r="I9" s="300">
        <f t="shared" si="1"/>
        <v>753</v>
      </c>
      <c r="J9" s="300">
        <f t="shared" si="4"/>
        <v>9036</v>
      </c>
      <c r="K9" s="227">
        <v>46721</v>
      </c>
      <c r="L9" s="300">
        <v>9</v>
      </c>
      <c r="M9" s="300">
        <f t="shared" si="2"/>
        <v>2259</v>
      </c>
      <c r="N9" s="342">
        <f t="shared" si="3"/>
        <v>0.99726027397260275</v>
      </c>
      <c r="O9" s="227">
        <v>47087</v>
      </c>
      <c r="P9" s="300">
        <v>10</v>
      </c>
      <c r="Q9" s="300">
        <f>P9*D9</f>
        <v>2510</v>
      </c>
      <c r="R9" s="342">
        <f>YEARFRAC(O9,$K$9,1)</f>
        <v>1</v>
      </c>
      <c r="S9" s="343">
        <f>N9*(H9-F9)*12+R9*(H9-M9)*12</f>
        <v>15035.243835616438</v>
      </c>
      <c r="T9" s="217"/>
      <c r="U9" s="217"/>
    </row>
    <row r="10" spans="2:21">
      <c r="B10" s="223" t="s">
        <v>456</v>
      </c>
      <c r="C10" s="224" t="s">
        <v>1219</v>
      </c>
      <c r="D10" s="223">
        <f>IFERROR(VLOOKUP(B10,'Rent Roll - Lib'!$B:$I,8,FALSE()),"")</f>
        <v>105</v>
      </c>
      <c r="E10" s="223" t="s">
        <v>524</v>
      </c>
      <c r="F10" s="300">
        <f>16*D10</f>
        <v>1680</v>
      </c>
      <c r="G10" s="442">
        <f t="shared" si="0"/>
        <v>16</v>
      </c>
      <c r="H10" s="300">
        <f>IFERROR(VLOOKUP(B10,'Rent Roll - Lib'!$B:$P,15,FALSE()),"")</f>
        <v>2205</v>
      </c>
      <c r="I10" s="300">
        <f t="shared" si="1"/>
        <v>525</v>
      </c>
      <c r="J10" s="300">
        <f t="shared" si="4"/>
        <v>6300</v>
      </c>
      <c r="K10" s="227">
        <v>46511</v>
      </c>
      <c r="L10" s="300">
        <v>18</v>
      </c>
      <c r="M10" s="300">
        <f t="shared" si="2"/>
        <v>1890</v>
      </c>
      <c r="N10" s="342">
        <f t="shared" si="3"/>
        <v>0.42191780821917807</v>
      </c>
      <c r="O10" s="227">
        <v>46877</v>
      </c>
      <c r="P10" s="300">
        <v>21</v>
      </c>
      <c r="Q10" s="300">
        <f>P10*D10</f>
        <v>2205</v>
      </c>
      <c r="R10" s="342">
        <f>YEARFRAC(O10,$K$10,1)</f>
        <v>1</v>
      </c>
      <c r="S10" s="343">
        <f>N10*(H10-F10)*12+R10*(H10-M10)*12</f>
        <v>6438.0821917808216</v>
      </c>
      <c r="T10" s="217"/>
      <c r="U10" s="217"/>
    </row>
    <row r="11" spans="2:21">
      <c r="B11" s="223" t="s">
        <v>482</v>
      </c>
      <c r="C11" s="224" t="s">
        <v>484</v>
      </c>
      <c r="D11" s="223">
        <v>21.6</v>
      </c>
      <c r="E11" s="223" t="s">
        <v>525</v>
      </c>
      <c r="F11" s="345">
        <f>11739.13/'Portfolio Overview'!C14/3</f>
        <v>160.37062841530056</v>
      </c>
      <c r="G11" s="300" t="s">
        <v>1238</v>
      </c>
      <c r="H11" s="300"/>
      <c r="I11" s="300">
        <f>F11</f>
        <v>160.37062841530056</v>
      </c>
      <c r="J11" s="300">
        <f t="shared" si="4"/>
        <v>1924.4475409836068</v>
      </c>
      <c r="K11" s="227">
        <v>47118</v>
      </c>
      <c r="L11" s="300"/>
      <c r="M11" s="300"/>
      <c r="N11" s="342">
        <f t="shared" si="3"/>
        <v>2.0830291970802919</v>
      </c>
      <c r="O11" s="227"/>
      <c r="P11" s="300"/>
      <c r="Q11" s="300"/>
      <c r="S11" s="343">
        <f>N11*(F11)*12</f>
        <v>4008.6804161182245</v>
      </c>
      <c r="T11" s="217"/>
      <c r="U11" s="217"/>
    </row>
    <row r="12" spans="2:21" customFormat="1">
      <c r="B12" s="222" t="s">
        <v>527</v>
      </c>
      <c r="C12" s="308"/>
      <c r="D12" s="309"/>
      <c r="E12" s="309"/>
      <c r="F12" s="309"/>
      <c r="G12" s="309"/>
      <c r="H12" s="309"/>
      <c r="I12" s="348">
        <f>SUM(I3:I10)</f>
        <v>3787.5</v>
      </c>
      <c r="J12" s="348">
        <f>SUM(J3:J10)</f>
        <v>45450</v>
      </c>
      <c r="K12" s="310"/>
      <c r="L12" s="310"/>
      <c r="M12" s="310"/>
      <c r="N12" s="310"/>
      <c r="O12" s="310"/>
      <c r="P12" s="310"/>
      <c r="Q12" s="310"/>
      <c r="R12" s="310"/>
      <c r="S12" s="346">
        <f>SUM(S4:S11)</f>
        <v>48254.603703789457</v>
      </c>
      <c r="T12" s="217"/>
      <c r="U12" s="217"/>
    </row>
  </sheetData>
  <pageMargins left="0.75" right="0.75" top="1" bottom="1" header="0.511811023622047" footer="0.511811023622047"/>
  <pageSetup paperSize="9" scale="12"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08906-7660-4373-B2F3-88880B57D386}">
  <dimension ref="A1:F34"/>
  <sheetViews>
    <sheetView showGridLines="0" view="pageBreakPreview" zoomScale="145" zoomScaleNormal="130" zoomScaleSheetLayoutView="145" workbookViewId="0">
      <selection activeCell="A43" sqref="A43"/>
    </sheetView>
  </sheetViews>
  <sheetFormatPr defaultColWidth="8.6328125" defaultRowHeight="14.5"/>
  <cols>
    <col min="1" max="1" width="11.90625" style="2" customWidth="1"/>
    <col min="2" max="2" width="25.08984375" style="2" customWidth="1"/>
    <col min="3" max="3" width="14" style="2" customWidth="1"/>
    <col min="4" max="4" width="15.08984375" style="2" bestFit="1" customWidth="1"/>
    <col min="5" max="5" width="3.1796875" style="2" customWidth="1"/>
    <col min="6" max="6" width="12.7265625" style="2" customWidth="1"/>
    <col min="7" max="7" width="8.6328125" style="2"/>
    <col min="8" max="15" width="15.54296875" style="2" customWidth="1"/>
    <col min="16" max="16384" width="8.6328125" style="2"/>
  </cols>
  <sheetData>
    <row r="1" spans="1:6" ht="26">
      <c r="A1" s="458" t="s">
        <v>538</v>
      </c>
      <c r="B1" s="458"/>
      <c r="C1" s="458"/>
    </row>
    <row r="2" spans="1:6">
      <c r="A2" s="72"/>
      <c r="B2" s="72"/>
      <c r="C2" s="72"/>
      <c r="D2" s="72"/>
      <c r="E2" s="295"/>
    </row>
    <row r="3" spans="1:6" ht="16">
      <c r="A3" s="98" t="s">
        <v>1022</v>
      </c>
      <c r="B3" s="72"/>
      <c r="C3" s="72"/>
    </row>
    <row r="4" spans="1:6">
      <c r="A4" s="48" t="s">
        <v>520</v>
      </c>
      <c r="B4" s="48" t="s">
        <v>539</v>
      </c>
      <c r="C4" s="48">
        <v>2024</v>
      </c>
      <c r="D4" s="48">
        <v>2025</v>
      </c>
    </row>
    <row r="5" spans="1:6">
      <c r="A5" s="49" t="s">
        <v>109</v>
      </c>
      <c r="B5" s="49" t="s">
        <v>110</v>
      </c>
      <c r="C5" s="73"/>
      <c r="D5" s="73">
        <v>3424505.2927999999</v>
      </c>
    </row>
    <row r="6" spans="1:6">
      <c r="A6" s="51" t="s">
        <v>408</v>
      </c>
      <c r="B6" s="51" t="s">
        <v>409</v>
      </c>
      <c r="C6" s="74"/>
      <c r="D6" s="74">
        <v>1710300.7047499998</v>
      </c>
    </row>
    <row r="7" spans="1:6">
      <c r="A7" s="49" t="s">
        <v>235</v>
      </c>
      <c r="B7" s="49" t="s">
        <v>1092</v>
      </c>
      <c r="C7" s="73"/>
      <c r="D7" s="73">
        <v>228125.53600000005</v>
      </c>
    </row>
    <row r="8" spans="1:6">
      <c r="A8" s="41" t="s">
        <v>553</v>
      </c>
      <c r="B8" s="55"/>
      <c r="C8" s="41"/>
      <c r="D8" s="106">
        <f>SUM(D5:D7)</f>
        <v>5362931.5335499998</v>
      </c>
    </row>
    <row r="9" spans="1:6" ht="15" thickBot="1">
      <c r="A9" s="23"/>
      <c r="B9" s="3" t="s">
        <v>541</v>
      </c>
      <c r="C9" s="5">
        <v>271281.71000000002</v>
      </c>
      <c r="D9" s="5">
        <f>D8/D34</f>
        <v>219792.27596516395</v>
      </c>
    </row>
    <row r="10" spans="1:6">
      <c r="A10" s="23"/>
      <c r="B10" s="23"/>
      <c r="C10" s="23"/>
      <c r="D10" s="23"/>
    </row>
    <row r="11" spans="1:6" ht="16">
      <c r="A11" s="98" t="s">
        <v>1021</v>
      </c>
      <c r="B11" s="23"/>
      <c r="C11" s="23"/>
      <c r="D11" s="23"/>
    </row>
    <row r="12" spans="1:6" customFormat="1">
      <c r="A12" s="48" t="s">
        <v>520</v>
      </c>
      <c r="B12" s="48" t="s">
        <v>539</v>
      </c>
      <c r="C12" s="48">
        <v>2024</v>
      </c>
      <c r="D12" s="48">
        <v>2025</v>
      </c>
    </row>
    <row r="13" spans="1:6">
      <c r="A13" s="51" t="s">
        <v>289</v>
      </c>
      <c r="B13" s="51" t="s">
        <v>290</v>
      </c>
      <c r="C13" s="75"/>
      <c r="D13" s="74">
        <v>52485.597599999746</v>
      </c>
      <c r="F13"/>
    </row>
    <row r="14" spans="1:6">
      <c r="A14" s="49" t="s">
        <v>147</v>
      </c>
      <c r="B14" s="49" t="s">
        <v>148</v>
      </c>
      <c r="C14" s="76"/>
      <c r="D14" s="73">
        <v>391552.86000100011</v>
      </c>
      <c r="F14"/>
    </row>
    <row r="15" spans="1:6">
      <c r="A15" s="51" t="s">
        <v>350</v>
      </c>
      <c r="B15" s="51" t="s">
        <v>351</v>
      </c>
      <c r="C15" s="75"/>
      <c r="D15" s="74">
        <v>953300.48799899966</v>
      </c>
      <c r="F15"/>
    </row>
    <row r="16" spans="1:6">
      <c r="A16" s="49" t="s">
        <v>170</v>
      </c>
      <c r="B16" s="49" t="s">
        <v>171</v>
      </c>
      <c r="C16" s="76"/>
      <c r="D16" s="73">
        <v>1865393.5630000001</v>
      </c>
      <c r="F16"/>
    </row>
    <row r="17" spans="1:6">
      <c r="A17" s="51" t="s">
        <v>212</v>
      </c>
      <c r="B17" s="51" t="s">
        <v>213</v>
      </c>
      <c r="C17" s="75"/>
      <c r="D17" s="74">
        <v>2168519.7993000001</v>
      </c>
      <c r="F17"/>
    </row>
    <row r="18" spans="1:6">
      <c r="A18" s="49" t="s">
        <v>353</v>
      </c>
      <c r="B18" s="49" t="s">
        <v>354</v>
      </c>
      <c r="C18" s="76"/>
      <c r="D18" s="73">
        <v>124618.87999899994</v>
      </c>
      <c r="F18"/>
    </row>
    <row r="19" spans="1:6">
      <c r="A19" s="51" t="s">
        <v>370</v>
      </c>
      <c r="B19" s="51" t="s">
        <v>371</v>
      </c>
      <c r="C19" s="75"/>
      <c r="D19" s="74">
        <v>218633.56079999986</v>
      </c>
      <c r="F19"/>
    </row>
    <row r="20" spans="1:6">
      <c r="A20" s="49" t="s">
        <v>224</v>
      </c>
      <c r="B20" s="49" t="s">
        <v>225</v>
      </c>
      <c r="C20" s="76"/>
      <c r="D20" s="73">
        <v>192405.95400000009</v>
      </c>
      <c r="F20"/>
    </row>
    <row r="21" spans="1:6">
      <c r="A21" s="51" t="s">
        <v>257</v>
      </c>
      <c r="B21" s="51" t="s">
        <v>258</v>
      </c>
      <c r="C21" s="75"/>
      <c r="D21" s="74">
        <v>213019.74759999965</v>
      </c>
    </row>
    <row r="22" spans="1:6">
      <c r="A22" s="49" t="s">
        <v>286</v>
      </c>
      <c r="B22" s="49" t="s">
        <v>287</v>
      </c>
      <c r="C22" s="76"/>
      <c r="D22" s="73">
        <v>188208.15840000007</v>
      </c>
    </row>
    <row r="23" spans="1:6">
      <c r="A23" s="51" t="s">
        <v>377</v>
      </c>
      <c r="B23" s="51" t="s">
        <v>378</v>
      </c>
      <c r="C23" s="75"/>
      <c r="D23" s="74">
        <v>9506.5271000000648</v>
      </c>
    </row>
    <row r="24" spans="1:6">
      <c r="A24" s="49" t="s">
        <v>398</v>
      </c>
      <c r="B24" s="49" t="s">
        <v>399</v>
      </c>
      <c r="C24" s="76"/>
      <c r="D24" s="73">
        <v>25973.680000000168</v>
      </c>
    </row>
    <row r="25" spans="1:6">
      <c r="A25" s="51" t="s">
        <v>402</v>
      </c>
      <c r="B25" s="51" t="s">
        <v>378</v>
      </c>
      <c r="C25" s="75"/>
      <c r="D25" s="74">
        <v>28769.158399999957</v>
      </c>
    </row>
    <row r="26" spans="1:6">
      <c r="A26" s="49" t="s">
        <v>405</v>
      </c>
      <c r="B26" s="49" t="s">
        <v>406</v>
      </c>
      <c r="C26" s="76"/>
      <c r="D26" s="73">
        <v>993490.66760000004</v>
      </c>
    </row>
    <row r="27" spans="1:6">
      <c r="A27" s="51" t="s">
        <v>367</v>
      </c>
      <c r="B27" s="51" t="s">
        <v>368</v>
      </c>
      <c r="C27" s="75"/>
      <c r="D27" s="74">
        <v>93850.774000000209</v>
      </c>
    </row>
    <row r="28" spans="1:6">
      <c r="A28" s="49" t="s">
        <v>447</v>
      </c>
      <c r="B28" s="49" t="s">
        <v>540</v>
      </c>
      <c r="C28" s="76"/>
      <c r="D28" s="73">
        <v>380920</v>
      </c>
    </row>
    <row r="29" spans="1:6">
      <c r="A29" s="51" t="s">
        <v>137</v>
      </c>
      <c r="B29" s="51" t="s">
        <v>138</v>
      </c>
      <c r="C29" s="75"/>
      <c r="D29" s="74">
        <v>1731.5100000000093</v>
      </c>
    </row>
    <row r="30" spans="1:6">
      <c r="A30" s="49" t="s">
        <v>277</v>
      </c>
      <c r="B30" s="49" t="s">
        <v>278</v>
      </c>
      <c r="C30" s="76"/>
      <c r="D30" s="73">
        <v>217306.87200000009</v>
      </c>
    </row>
    <row r="31" spans="1:6">
      <c r="A31" s="41" t="s">
        <v>553</v>
      </c>
      <c r="B31" s="55"/>
      <c r="C31" s="41"/>
      <c r="D31" s="106">
        <f>SUM(D13:D30)</f>
        <v>8119687.7977989987</v>
      </c>
    </row>
    <row r="32" spans="1:6" ht="15" thickBot="1">
      <c r="A32" s="23"/>
      <c r="B32" s="3" t="s">
        <v>541</v>
      </c>
      <c r="C32" s="5">
        <v>252906.32116318977</v>
      </c>
      <c r="D32" s="5">
        <f>D31/D34</f>
        <v>332774.09007372946</v>
      </c>
    </row>
    <row r="33" spans="1:4">
      <c r="A33" s="23"/>
      <c r="B33" s="23"/>
      <c r="D33" s="23"/>
    </row>
    <row r="34" spans="1:4">
      <c r="A34" s="23"/>
      <c r="B34" s="23"/>
      <c r="C34" s="293" t="s">
        <v>5</v>
      </c>
      <c r="D34" s="294">
        <f>'Portfolio Overview'!C14</f>
        <v>24.4</v>
      </c>
    </row>
  </sheetData>
  <mergeCells count="1">
    <mergeCell ref="A1:C1"/>
  </mergeCells>
  <pageMargins left="0.7" right="0.7" top="0.75" bottom="0.75" header="0.3" footer="0.3"/>
  <pageSetup paperSize="9" scale="77"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5A7F7-9C19-4698-AF89-7546BE22862F}">
  <dimension ref="A1:P98"/>
  <sheetViews>
    <sheetView view="pageBreakPreview" topLeftCell="A37" zoomScale="85" zoomScaleNormal="85" zoomScaleSheetLayoutView="85" workbookViewId="0">
      <selection activeCell="G100" sqref="G100"/>
    </sheetView>
  </sheetViews>
  <sheetFormatPr defaultRowHeight="12"/>
  <cols>
    <col min="1" max="1" width="39" style="56" bestFit="1" customWidth="1"/>
    <col min="2" max="2" width="13.90625" style="56" bestFit="1" customWidth="1"/>
    <col min="3" max="3" width="15.36328125" style="56" bestFit="1" customWidth="1"/>
    <col min="4" max="4" width="19.7265625" style="56" customWidth="1"/>
    <col min="5" max="5" width="14.36328125" style="56" customWidth="1"/>
    <col min="6" max="6" width="15.453125" style="56" customWidth="1"/>
    <col min="7" max="7" width="11.26953125" style="56" bestFit="1" customWidth="1"/>
    <col min="8" max="16384" width="8.7265625" style="56"/>
  </cols>
  <sheetData>
    <row r="1" spans="1:16" ht="24" customHeight="1">
      <c r="A1" s="458" t="s">
        <v>898</v>
      </c>
      <c r="B1" s="458"/>
      <c r="C1" s="458"/>
      <c r="D1" s="459"/>
      <c r="E1" s="459"/>
      <c r="F1" s="459"/>
      <c r="G1" s="459"/>
      <c r="H1" s="459"/>
      <c r="I1" s="459"/>
      <c r="J1" s="459"/>
      <c r="K1" s="459"/>
      <c r="L1" s="459"/>
      <c r="M1" s="459"/>
      <c r="N1" s="459"/>
      <c r="O1" s="459"/>
      <c r="P1" s="174"/>
    </row>
    <row r="2" spans="1:16" ht="12" customHeight="1">
      <c r="A2" s="460"/>
      <c r="B2" s="460"/>
      <c r="C2" s="460"/>
      <c r="D2" s="460"/>
      <c r="E2" s="460"/>
      <c r="F2" s="460"/>
      <c r="G2" s="460"/>
      <c r="H2" s="460"/>
      <c r="I2" s="460"/>
      <c r="J2" s="460"/>
      <c r="K2" s="460"/>
      <c r="L2" s="460"/>
      <c r="M2" s="460"/>
      <c r="N2" s="460"/>
      <c r="O2" s="460"/>
      <c r="P2" s="460"/>
    </row>
    <row r="3" spans="1:16" ht="12" customHeight="1">
      <c r="A3" s="254"/>
      <c r="B3" s="254"/>
      <c r="C3" s="254"/>
      <c r="D3" s="254"/>
      <c r="E3" s="254"/>
      <c r="F3" s="254"/>
      <c r="G3" s="254"/>
      <c r="H3" s="254"/>
      <c r="I3" s="254"/>
      <c r="J3" s="254"/>
      <c r="K3" s="254"/>
      <c r="L3" s="254"/>
      <c r="M3" s="254"/>
      <c r="N3" s="254"/>
      <c r="O3" s="254"/>
      <c r="P3" s="254"/>
    </row>
    <row r="4" spans="1:16">
      <c r="A4" s="255" t="s">
        <v>922</v>
      </c>
    </row>
    <row r="5" spans="1:16">
      <c r="A5" s="41" t="s">
        <v>927</v>
      </c>
      <c r="B5" s="41" t="s">
        <v>923</v>
      </c>
      <c r="C5" s="41" t="s">
        <v>924</v>
      </c>
      <c r="D5" s="41" t="s">
        <v>925</v>
      </c>
      <c r="E5" s="41" t="s">
        <v>928</v>
      </c>
      <c r="F5" s="41" t="s">
        <v>926</v>
      </c>
    </row>
    <row r="6" spans="1:16">
      <c r="A6" s="57" t="s">
        <v>36</v>
      </c>
      <c r="B6" s="58" cm="1">
        <f t="array" ref="B6">SUMPRODUCT((ISNUMBER(MATCH('Rent Roll - Lib'!$G$6:$G$169,{"Retail","Street retail","Seating","Cinema"},0)))*('Rent Roll - Lib'!$H$6:$H$169="Active")*('Rent Roll - Lib'!$I$6:$I$169))</f>
        <v>41307.049999999996</v>
      </c>
      <c r="C6" s="58" cm="1">
        <f t="array" ref="C6">SUMPRODUCT((ISNUMBER(MATCH('Rent Roll - Lib'!$G$6:$G$169,{"Retail","Street retail","Seating","Cinema"},0)))*('Rent Roll - Lib'!$H$6:$H$169="Vacant")*('Rent Roll - Lib'!$I$6:$I$169))</f>
        <v>305.39999999999998</v>
      </c>
      <c r="D6" s="58">
        <f>B6+C6</f>
        <v>41612.449999999997</v>
      </c>
      <c r="E6" s="59">
        <f>IFERROR(B6/D6,"-")</f>
        <v>0.99266085029840823</v>
      </c>
      <c r="F6" s="66">
        <f>IFERROR(D6/D10,"-")</f>
        <v>0.89031898758226835</v>
      </c>
    </row>
    <row r="7" spans="1:16">
      <c r="A7" s="60" t="s">
        <v>465</v>
      </c>
      <c r="B7" s="61">
        <f>SUMIFS('Rent Roll - Lib'!$I$6:$I$169,'Rent Roll - Lib'!$G$6:$G$169,"Office",'Rent Roll - Lib'!$H$6:$H$169,"Active")</f>
        <v>3109.9</v>
      </c>
      <c r="C7" s="62">
        <f>SUMIFS('Rent Roll - Lib'!$I$6:$I$169,'Rent Roll - Lib'!$G$6:$G$169,"Office",'Rent Roll - Lib'!$H$6:$H$169,"Vacant")</f>
        <v>17.5</v>
      </c>
      <c r="D7" s="61">
        <f>B7+C7</f>
        <v>3127.4</v>
      </c>
      <c r="E7" s="63">
        <f>IFERROR(B7/D7,"-")</f>
        <v>0.99440429749952042</v>
      </c>
      <c r="F7" s="69">
        <f>IFERROR(D7/D10,"-")</f>
        <v>6.6912272691581162E-2</v>
      </c>
    </row>
    <row r="8" spans="1:16">
      <c r="A8" s="57" t="s">
        <v>811</v>
      </c>
      <c r="B8" s="58" cm="1">
        <f t="array" ref="B8">SUMPRODUCT((ISNUMBER(MATCH('Rent Roll - Lib'!$G$6:$G$169,{"Storage","Terrace","Carwash"},0)))*('Rent Roll - Lib'!$H$6:$H$169="Active")*('Rent Roll - Lib'!$I$6:$I$169))</f>
        <v>918.05</v>
      </c>
      <c r="C8" s="58">
        <f>SUMIFS('Rent Roll - Lib'!$I$6:$I$169,'Rent Roll - Lib'!$G$6:$G$169,"Storage",'Rent Roll - Lib'!$H$6:$H$169,"Vacant")</f>
        <v>106.35</v>
      </c>
      <c r="D8" s="58">
        <f>B8+C8</f>
        <v>1024.3999999999999</v>
      </c>
      <c r="E8" s="59">
        <f>IFERROR(B8/D8,"-")</f>
        <v>0.89618313158922303</v>
      </c>
      <c r="F8" s="66">
        <f>IFERROR(D8/D10,"-")</f>
        <v>2.1917545611452236E-2</v>
      </c>
    </row>
    <row r="9" spans="1:16">
      <c r="A9" s="139" t="s">
        <v>492</v>
      </c>
      <c r="B9" s="140">
        <f>SUMIFS('Rent Roll - Lib'!$I$6:$I$169,'Rent Roll - Lib'!$G$6:$G$169,"Apartment",'Rent Roll - Lib'!$H$6:$H$169,"Active")</f>
        <v>974.56000000000006</v>
      </c>
      <c r="C9" s="140">
        <f>SUMIFS('Rent Roll - Lib'!$I$6:$I$169,'Rent Roll - Lib'!$G$6:$G$169,"Apartment",'Rent Roll - Lib'!$H$6:$H$169,"Vacant")</f>
        <v>0</v>
      </c>
      <c r="D9" s="140">
        <f>B9+C9</f>
        <v>974.56000000000006</v>
      </c>
      <c r="E9" s="141">
        <f>IFERROR(B9/D9,"-")</f>
        <v>1</v>
      </c>
      <c r="F9" s="144">
        <f>IFERROR(D9/D10,"-")</f>
        <v>2.0851194114698258E-2</v>
      </c>
    </row>
    <row r="10" spans="1:16">
      <c r="A10" s="41" t="s">
        <v>9</v>
      </c>
      <c r="B10" s="43">
        <f>SUM(B6:B9)</f>
        <v>46309.56</v>
      </c>
      <c r="C10" s="43">
        <f>SUM(C6:C9)</f>
        <v>429.25</v>
      </c>
      <c r="D10" s="43">
        <f>SUM(D6:D9)</f>
        <v>46738.81</v>
      </c>
      <c r="E10" s="44">
        <f>IFERROR(B10/D10,"-")</f>
        <v>0.99081598354771971</v>
      </c>
      <c r="F10" s="44">
        <v>1</v>
      </c>
    </row>
    <row r="12" spans="1:16">
      <c r="E12" s="137"/>
    </row>
    <row r="14" spans="1:16">
      <c r="A14" s="255" t="s">
        <v>929</v>
      </c>
    </row>
    <row r="15" spans="1:16" ht="24">
      <c r="A15" s="41" t="s">
        <v>927</v>
      </c>
      <c r="B15" s="41" t="s">
        <v>930</v>
      </c>
      <c r="C15" s="41" t="s">
        <v>1124</v>
      </c>
      <c r="D15" s="41" t="s">
        <v>931</v>
      </c>
      <c r="E15" s="41" t="s">
        <v>932</v>
      </c>
    </row>
    <row r="16" spans="1:16">
      <c r="A16" s="57" t="s">
        <v>36</v>
      </c>
      <c r="B16" s="64" cm="1">
        <f t="array" ref="B16">SUMPRODUCT((ISNUMBER(MATCH('Rent Roll - Lib'!$G$6:$G$169,{"Retail","Street retail","Seating","Cinema","Carwash"},0)))*('Rent Roll - Lib'!$H$6:$H$169="Active")*('Rent Roll - Lib'!$P$6:$P$169))*12</f>
        <v>6275590.9573770482</v>
      </c>
      <c r="C16" s="102">
        <f>B16/$B$20</f>
        <v>0.93042683117614078</v>
      </c>
      <c r="D16" s="65">
        <f>IFERROR(B16/12/B6,"-")</f>
        <v>12.660451741645895</v>
      </c>
      <c r="E16" s="66">
        <f>IFERROR(B16/B20,"-")</f>
        <v>0.93042683117614078</v>
      </c>
    </row>
    <row r="17" spans="1:7">
      <c r="A17" s="60" t="s">
        <v>465</v>
      </c>
      <c r="B17" s="67">
        <f>SUMIFS('Rent Roll - Lib'!$P$6:$P$169,'Rent Roll - Lib'!$G$6:$G$169,"Office",'Rent Roll - Lib'!$H$6:$H$169,"Active")*12</f>
        <v>352096.85311475408</v>
      </c>
      <c r="C17" s="145">
        <f t="shared" ref="C17:C19" si="0">B17/$B$20</f>
        <v>5.2202312345668855E-2</v>
      </c>
      <c r="D17" s="68">
        <f>IFERROR(B17/12/B7,"-")</f>
        <v>9.4348385562974713</v>
      </c>
      <c r="E17" s="69">
        <f>IFERROR(B17/B20,"-")</f>
        <v>5.2202312345668855E-2</v>
      </c>
    </row>
    <row r="18" spans="1:7">
      <c r="A18" s="57" t="s">
        <v>811</v>
      </c>
      <c r="B18" s="64" cm="1">
        <f t="array" ref="B18">SUMPRODUCT((ISNUMBER(MATCH('Rent Roll - Lib'!$G$6:$G$169,{"Storage","Terrace"},0)))*('Rent Roll - Lib'!$H$6:$H$169="Active")*('Rent Roll - Lib'!$P$6:$P$169))*12</f>
        <v>19189.894426229508</v>
      </c>
      <c r="C18" s="102">
        <f t="shared" si="0"/>
        <v>2.8451173415967846E-3</v>
      </c>
      <c r="D18" s="68">
        <f>IFERROR(B18/12/B8,"-")</f>
        <v>1.7419071606693088</v>
      </c>
      <c r="E18" s="66" t="str">
        <f>IFERROR(#REF!/B20,"-")</f>
        <v>-</v>
      </c>
    </row>
    <row r="19" spans="1:7">
      <c r="A19" s="139" t="s">
        <v>492</v>
      </c>
      <c r="B19" s="142">
        <f>SUMIFS('Rent Roll - Lib'!$P$6:$P$169,'Rent Roll - Lib'!$G$6:$G$169,"Apartment",'Rent Roll - Lib'!$H$6:$H$169,"Active")*12</f>
        <v>97973.95573770492</v>
      </c>
      <c r="C19" s="145">
        <f t="shared" si="0"/>
        <v>1.4525739136593533E-2</v>
      </c>
      <c r="D19" s="143" t="s">
        <v>8</v>
      </c>
      <c r="E19" s="144">
        <f>IFERROR(B19/B20,"-")</f>
        <v>1.4525739136593533E-2</v>
      </c>
    </row>
    <row r="20" spans="1:7">
      <c r="A20" s="41" t="s">
        <v>9</v>
      </c>
      <c r="B20" s="45">
        <f>SUM(B16:B19)</f>
        <v>6744851.6606557369</v>
      </c>
      <c r="C20" s="45"/>
      <c r="D20" s="41"/>
      <c r="E20" s="46">
        <v>1</v>
      </c>
    </row>
    <row r="21" spans="1:7">
      <c r="A21" s="123"/>
      <c r="B21" s="257"/>
      <c r="C21" s="257"/>
      <c r="D21" s="123"/>
      <c r="E21" s="258"/>
    </row>
    <row r="24" spans="1:7">
      <c r="A24" s="255" t="s">
        <v>961</v>
      </c>
    </row>
    <row r="25" spans="1:7" ht="24">
      <c r="A25" s="41" t="s">
        <v>539</v>
      </c>
      <c r="B25" s="41" t="s">
        <v>933</v>
      </c>
      <c r="C25" s="41" t="s">
        <v>1129</v>
      </c>
      <c r="D25" s="41" t="s">
        <v>930</v>
      </c>
      <c r="E25" s="41" t="s">
        <v>1130</v>
      </c>
      <c r="F25" s="41" t="s">
        <v>1123</v>
      </c>
      <c r="G25" s="41" t="s">
        <v>1125</v>
      </c>
    </row>
    <row r="26" spans="1:7" ht="15" customHeight="1">
      <c r="A26" s="57" t="s">
        <v>347</v>
      </c>
      <c r="B26" s="58">
        <v>5389.5</v>
      </c>
      <c r="C26" s="102">
        <f>IFERROR(B26/$B$10,"-")</f>
        <v>0.11637985763630664</v>
      </c>
      <c r="D26" s="64">
        <f>33628.77*12</f>
        <v>403545.24</v>
      </c>
      <c r="E26" s="100">
        <f>IFERROR(D26/$B$20,"-")</f>
        <v>5.9830113441037065E-2</v>
      </c>
      <c r="F26" s="64"/>
      <c r="G26" s="147">
        <f>IFERROR(_xlfn.MAXIFS('Rent Roll - Lib'!$K$6:$K$167,'Rent Roll - Lib'!$D$6:$D$167,A26),"—")</f>
        <v>48023</v>
      </c>
    </row>
    <row r="27" spans="1:7">
      <c r="A27" s="60" t="s">
        <v>218</v>
      </c>
      <c r="B27" s="61">
        <v>1477</v>
      </c>
      <c r="C27" s="103">
        <f t="shared" ref="C27:C35" si="1">IFERROR(B27/$B$10,"-")</f>
        <v>3.1894062478676113E-2</v>
      </c>
      <c r="D27" s="67">
        <f>21519.89*12</f>
        <v>258238.68</v>
      </c>
      <c r="E27" s="101">
        <f>IFERROR(D27/$B$20,"-")</f>
        <v>3.8286784201106351E-2</v>
      </c>
      <c r="F27" s="67"/>
      <c r="G27" s="148">
        <f>IFERROR(_xlfn.MAXIFS('Rent Roll - Lib'!$K$6:$K$167,'Rent Roll - Lib'!$D$6:$D$167,A27),"—")</f>
        <v>46752</v>
      </c>
    </row>
    <row r="28" spans="1:7">
      <c r="A28" s="57" t="s">
        <v>352</v>
      </c>
      <c r="B28" s="58">
        <v>620</v>
      </c>
      <c r="C28" s="102">
        <f t="shared" si="1"/>
        <v>1.3388164344467967E-2</v>
      </c>
      <c r="D28" s="64">
        <f>17958.02*12</f>
        <v>215496.24</v>
      </c>
      <c r="E28" s="100">
        <f t="shared" ref="E28:E36" si="2">IFERROR(D28/$B$20,"-")</f>
        <v>3.1949737494901313E-2</v>
      </c>
      <c r="F28" s="64">
        <f>'Turnover Rent - Lib'!D15/'Rent Roll - Lib'!C3</f>
        <v>39069.692131106545</v>
      </c>
      <c r="G28" s="147">
        <f>IFERROR(_xlfn.MAXIFS('Rent Roll - Lib'!$K$6:$K$167,'Rent Roll - Lib'!$D$6:$D$167,A28),"—")</f>
        <v>47376</v>
      </c>
    </row>
    <row r="29" spans="1:7">
      <c r="A29" s="60" t="s">
        <v>41</v>
      </c>
      <c r="B29" s="61">
        <v>2775.5</v>
      </c>
      <c r="C29" s="103">
        <f t="shared" si="1"/>
        <v>5.9933629254952978E-2</v>
      </c>
      <c r="D29" s="67">
        <f>17874.22*12</f>
        <v>214490.64</v>
      </c>
      <c r="E29" s="101">
        <f t="shared" si="2"/>
        <v>3.1800646002516704E-2</v>
      </c>
      <c r="F29" s="67"/>
      <c r="G29" s="148">
        <f>IFERROR(_xlfn.MAXIFS('Rent Roll - Lib'!$K$6:$K$167,'Rent Roll - Lib'!$D$6:$D$167,A29),"—")</f>
        <v>49575</v>
      </c>
    </row>
    <row r="30" spans="1:7">
      <c r="A30" s="57" t="s">
        <v>156</v>
      </c>
      <c r="B30" s="58">
        <v>361</v>
      </c>
      <c r="C30" s="102">
        <f t="shared" si="1"/>
        <v>7.7953666586337688E-3</v>
      </c>
      <c r="D30" s="64">
        <f>14325.83*12</f>
        <v>171909.96</v>
      </c>
      <c r="E30" s="100">
        <f t="shared" si="2"/>
        <v>2.548758203279549E-2</v>
      </c>
      <c r="F30" s="64"/>
      <c r="G30" s="147">
        <f>IFERROR(_xlfn.MAXIFS('Rent Roll - Lib'!$K$6:$K$167,'Rent Roll - Lib'!$D$6:$D$167,A30),"—")</f>
        <v>47572</v>
      </c>
    </row>
    <row r="31" spans="1:7">
      <c r="A31" s="60" t="s">
        <v>214</v>
      </c>
      <c r="B31" s="61">
        <f>'Rent Roll - Lib'!I50</f>
        <v>405</v>
      </c>
      <c r="C31" s="103">
        <f t="shared" si="1"/>
        <v>8.7454944508218186E-3</v>
      </c>
      <c r="D31" s="67">
        <f>'Rent Roll - Lib'!P50*12</f>
        <v>74163.600000000006</v>
      </c>
      <c r="E31" s="101">
        <f t="shared" si="2"/>
        <v>1.0995586520102919E-2</v>
      </c>
      <c r="F31" s="67">
        <f>'Turnover Rent - Lib'!D17/'Rent Roll - Lib'!C3</f>
        <v>88873.762266393445</v>
      </c>
      <c r="G31" s="148">
        <f>IFERROR(_xlfn.MAXIFS('Rent Roll - Lib'!$K$6:$K$167,'Rent Roll - Lib'!$D$6:$D$167,A31),"—")</f>
        <v>46925</v>
      </c>
    </row>
    <row r="32" spans="1:7">
      <c r="A32" s="57" t="s">
        <v>240</v>
      </c>
      <c r="B32" s="58">
        <v>1070</v>
      </c>
      <c r="C32" s="102">
        <f t="shared" si="1"/>
        <v>2.3105380400936654E-2</v>
      </c>
      <c r="D32" s="64">
        <f>12369.2*12</f>
        <v>148430.40000000002</v>
      </c>
      <c r="E32" s="100">
        <f t="shared" si="2"/>
        <v>2.2006473599090179E-2</v>
      </c>
      <c r="F32" s="64"/>
      <c r="G32" s="147">
        <f>IFERROR(_xlfn.MAXIFS('Rent Roll - Lib'!$K$6:$K$167,'Rent Roll - Lib'!$D$6:$D$167,A32),"—")</f>
        <v>46788</v>
      </c>
    </row>
    <row r="33" spans="1:7">
      <c r="A33" s="60" t="s">
        <v>245</v>
      </c>
      <c r="B33" s="61">
        <v>1381</v>
      </c>
      <c r="C33" s="103">
        <f t="shared" si="1"/>
        <v>2.9821056386629456E-2</v>
      </c>
      <c r="D33" s="67">
        <f>12014.7*12</f>
        <v>144176.40000000002</v>
      </c>
      <c r="E33" s="101">
        <f t="shared" si="2"/>
        <v>2.137577032879966E-2</v>
      </c>
      <c r="F33" s="67"/>
      <c r="G33" s="148">
        <f>IFERROR(_xlfn.MAXIFS('Rent Roll - Lib'!$K$6:$K$167,'Rent Roll - Lib'!$D$6:$D$167,A33),"—")</f>
        <v>47771</v>
      </c>
    </row>
    <row r="34" spans="1:7">
      <c r="A34" s="57" t="s">
        <v>111</v>
      </c>
      <c r="B34" s="58">
        <f>'Rent Roll - Lib'!I21</f>
        <v>1936.5</v>
      </c>
      <c r="C34" s="102">
        <f t="shared" si="1"/>
        <v>4.1816419763003577E-2</v>
      </c>
      <c r="D34" s="64" t="s">
        <v>8</v>
      </c>
      <c r="E34" s="100" t="str">
        <f>IFERROR(D34/$B$20,"-")</f>
        <v>-</v>
      </c>
      <c r="F34" s="64">
        <f>'Turnover Rent - Lib'!D5/'Rent Roll - Lib'!C3</f>
        <v>140348.57757377051</v>
      </c>
      <c r="G34" s="147">
        <f>IFERROR(_xlfn.MAXIFS('Rent Roll - Lib'!$K$6:$K$167,'Rent Roll - Lib'!$D$6:$D$167,A34),"—")</f>
        <v>47741</v>
      </c>
    </row>
    <row r="35" spans="1:7">
      <c r="A35" s="60" t="s">
        <v>133</v>
      </c>
      <c r="B35" s="61">
        <v>300</v>
      </c>
      <c r="C35" s="103">
        <f t="shared" si="1"/>
        <v>6.4781440376457909E-3</v>
      </c>
      <c r="D35" s="67">
        <f>11409*12</f>
        <v>136908</v>
      </c>
      <c r="E35" s="101">
        <f t="shared" si="2"/>
        <v>2.0298148408306099E-2</v>
      </c>
      <c r="F35" s="67"/>
      <c r="G35" s="148">
        <f>IFERROR(_xlfn.MAXIFS('Rent Roll - Lib'!$K$6:$K$167,'Rent Roll - Lib'!$D$6:$D$167,A35),"—")</f>
        <v>46812</v>
      </c>
    </row>
    <row r="36" spans="1:7">
      <c r="A36" s="41" t="s">
        <v>9</v>
      </c>
      <c r="B36" s="43">
        <f>SUM(B26:B35)</f>
        <v>15715.5</v>
      </c>
      <c r="C36" s="47">
        <f t="shared" ref="C36" si="3">IFERROR(B36/$B$10,"-")</f>
        <v>0.33935757541207479</v>
      </c>
      <c r="D36" s="128">
        <f>SUM(D26:D35)</f>
        <v>1767359.1599999997</v>
      </c>
      <c r="E36" s="47">
        <f t="shared" si="2"/>
        <v>0.26203084202865573</v>
      </c>
      <c r="F36" s="128">
        <f>SUM(F26:F35)</f>
        <v>268292.03197127051</v>
      </c>
      <c r="G36" s="128"/>
    </row>
    <row r="37" spans="1:7">
      <c r="A37" s="123"/>
      <c r="B37" s="218"/>
      <c r="C37" s="259"/>
      <c r="D37" s="260"/>
      <c r="E37" s="259"/>
      <c r="F37" s="260"/>
      <c r="G37" s="260"/>
    </row>
    <row r="40" spans="1:7">
      <c r="A40" s="255" t="s">
        <v>936</v>
      </c>
    </row>
    <row r="41" spans="1:7">
      <c r="A41" s="41" t="s">
        <v>937</v>
      </c>
      <c r="B41" s="41" t="s">
        <v>933</v>
      </c>
      <c r="C41" s="41" t="s">
        <v>934</v>
      </c>
      <c r="D41" s="41" t="s">
        <v>930</v>
      </c>
      <c r="E41" s="41" t="s">
        <v>932</v>
      </c>
    </row>
    <row r="42" spans="1:7">
      <c r="A42" s="60" t="s">
        <v>938</v>
      </c>
      <c r="B42" s="61" cm="1">
        <f t="array" ref="B42">SUMPRODUCT((YEAR('Rent Roll - Lib'!$K$6:$K$169)=2026)*('Rent Roll - Lib'!$H$6:$H$169="Active")*('Rent Roll - Lib'!$I$6:$I$169))</f>
        <v>109.88000000000001</v>
      </c>
      <c r="C42" s="69">
        <f>IFERROR(B42/$B$10,"-")</f>
        <v>2.3727282228550653E-3</v>
      </c>
      <c r="D42" s="67" cm="1">
        <f t="array" ref="D42">SUMPRODUCT((YEAR('Rent Roll - Lib'!$K$6:$K$169)=2026)*('Rent Roll - Lib'!$H$6:$H$169="Active")*('Rent Roll - Lib'!$P$6:$P$169))*12</f>
        <v>34596.049180327871</v>
      </c>
      <c r="E42" s="69">
        <f>IFERROR(D42/$B$20,"-")</f>
        <v>5.1292527872976871E-3</v>
      </c>
    </row>
    <row r="43" spans="1:7">
      <c r="A43" s="57" t="s">
        <v>939</v>
      </c>
      <c r="B43" s="58" cm="1">
        <f t="array" ref="B43">SUMPRODUCT((YEAR('Rent Roll - Lib'!$K$6:$K$169)=2027)*('Rent Roll - Lib'!$H$6:$H$169="Active")*('Rent Roll - Lib'!$I$6:$I$169))</f>
        <v>7654.83</v>
      </c>
      <c r="C43" s="66">
        <f t="shared" ref="C43:C56" si="4">IFERROR(B43/$B$10,"-")</f>
        <v>0.16529697107897376</v>
      </c>
      <c r="D43" s="64" cm="1">
        <f t="array" ref="D43">SUMPRODUCT((YEAR('Rent Roll - Lib'!$K$6:$K$169)=2027)*('Rent Roll - Lib'!$H$6:$H$169="Active")*('Rent Roll - Lib'!$P$6:$P$169))*12</f>
        <v>1072969.8285245902</v>
      </c>
      <c r="E43" s="66">
        <f t="shared" ref="E43:E57" si="5">IFERROR(D43/$B$20,"-")</f>
        <v>0.15907982599283374</v>
      </c>
    </row>
    <row r="44" spans="1:7">
      <c r="A44" s="60" t="s">
        <v>940</v>
      </c>
      <c r="B44" s="61" cm="1">
        <f t="array" ref="B44">SUMPRODUCT((YEAR('Rent Roll - Lib'!$K$6:$K$169)=2028)*('Rent Roll - Lib'!$H$6:$H$169="Active")*('Rent Roll - Lib'!$I$6:$I$169))</f>
        <v>11065.2</v>
      </c>
      <c r="C44" s="69">
        <f t="shared" si="4"/>
        <v>0.23893986468452738</v>
      </c>
      <c r="D44" s="67" cm="1">
        <f t="array" ref="D44">SUMPRODUCT((YEAR('Rent Roll - Lib'!$K$6:$K$169)=2028)*('Rent Roll - Lib'!$H$6:$H$169="Active")*('Rent Roll - Lib'!$P$6:$P$169))*12</f>
        <v>1645284.8065573771</v>
      </c>
      <c r="E44" s="69">
        <f t="shared" si="5"/>
        <v>0.2439319482969062</v>
      </c>
    </row>
    <row r="45" spans="1:7">
      <c r="A45" s="57" t="s">
        <v>941</v>
      </c>
      <c r="B45" s="58" cm="1">
        <f t="array" ref="B45">SUMPRODUCT((YEAR('Rent Roll - Lib'!$K$6:$K$169)=2029)*('Rent Roll - Lib'!$H$6:$H$169="Active")*('Rent Roll - Lib'!$I$6:$I$169))</f>
        <v>4404.7000000000007</v>
      </c>
      <c r="C45" s="66">
        <f t="shared" si="4"/>
        <v>9.5114270142061405E-2</v>
      </c>
      <c r="D45" s="64" cm="1">
        <f t="array" ref="D45">SUMPRODUCT((YEAR('Rent Roll - Lib'!$K$6:$K$169)=2029)*('Rent Roll - Lib'!$H$6:$H$169="Active")*('Rent Roll - Lib'!$P$6:$P$169))*12</f>
        <v>1294593.7672131148</v>
      </c>
      <c r="E45" s="66">
        <f t="shared" si="5"/>
        <v>0.19193806362929766</v>
      </c>
    </row>
    <row r="46" spans="1:7">
      <c r="A46" s="60" t="s">
        <v>942</v>
      </c>
      <c r="B46" s="61" cm="1">
        <f t="array" ref="B46">SUMPRODUCT((YEAR('Rent Roll - Lib'!$K$6:$K$169)=2030)*('Rent Roll - Lib'!$H$6:$H$169="Active")*('Rent Roll - Lib'!$I$6:$I$169))</f>
        <v>8778.9</v>
      </c>
      <c r="C46" s="69">
        <f t="shared" si="4"/>
        <v>0.18956992897362876</v>
      </c>
      <c r="D46" s="67" cm="1">
        <f t="array" ref="D46">SUMPRODUCT((YEAR('Rent Roll - Lib'!$K$6:$K$169)=2030)*('Rent Roll - Lib'!$H$6:$H$169="Active")*('Rent Roll - Lib'!$P$6:$P$169))*12</f>
        <v>1068550.92</v>
      </c>
      <c r="E46" s="69">
        <f t="shared" si="5"/>
        <v>0.15842467318193251</v>
      </c>
    </row>
    <row r="47" spans="1:7">
      <c r="A47" s="57" t="s">
        <v>943</v>
      </c>
      <c r="B47" s="58" cm="1">
        <f t="array" ref="B47">SUMPRODUCT((YEAR('Rent Roll - Lib'!$K$6:$K$169)=2031)*('Rent Roll - Lib'!$H$6:$H$169="Active")*('Rent Roll - Lib'!$I$6:$I$169))</f>
        <v>8343.35</v>
      </c>
      <c r="C47" s="66">
        <f t="shared" si="4"/>
        <v>0.18016474352164005</v>
      </c>
      <c r="D47" s="64" cm="1">
        <f t="array" ref="D47">SUMPRODUCT((YEAR('Rent Roll - Lib'!$K$6:$K$169)=2031)*('Rent Roll - Lib'!$H$6:$H$169="Active")*('Rent Roll - Lib'!$P$6:$P$169))*12</f>
        <v>1193713.6091803277</v>
      </c>
      <c r="E47" s="66">
        <f t="shared" si="5"/>
        <v>0.17698144736726121</v>
      </c>
    </row>
    <row r="48" spans="1:7">
      <c r="A48" s="60" t="s">
        <v>944</v>
      </c>
      <c r="B48" s="61" cm="1">
        <f t="array" ref="B48">SUMPRODUCT((YEAR('Rent Roll - Lib'!$K$6:$K$169)=2032)*('Rent Roll - Lib'!$H$6:$H$169="Active")*('Rent Roll - Lib'!$I$6:$I$169))</f>
        <v>49</v>
      </c>
      <c r="C48" s="69">
        <f t="shared" si="4"/>
        <v>1.058096859482146E-3</v>
      </c>
      <c r="D48" s="67" cm="1">
        <f t="array" ref="D48">SUMPRODUCT((YEAR('Rent Roll - Lib'!$K$6:$K$169)=2032)*('Rent Roll - Lib'!$H$6:$H$169="Active")*('Rent Roll - Lib'!$P$6:$P$169))*12</f>
        <v>24390.239999999998</v>
      </c>
      <c r="E48" s="69">
        <f t="shared" si="5"/>
        <v>3.6161269701858456E-3</v>
      </c>
    </row>
    <row r="49" spans="1:5">
      <c r="A49" s="57" t="s">
        <v>945</v>
      </c>
      <c r="B49" s="58" cm="1">
        <f t="array" ref="B49">SUMPRODUCT((YEAR('Rent Roll - Lib'!$K$6:$K$169)=2033)*('Rent Roll - Lib'!$H$6:$H$169="Active")*('Rent Roll - Lib'!$I$6:$I$169))</f>
        <v>101</v>
      </c>
      <c r="C49" s="66">
        <f t="shared" si="4"/>
        <v>2.1809751593407497E-3</v>
      </c>
      <c r="D49" s="64" cm="1">
        <f t="array" ref="D49">SUMPRODUCT((YEAR('Rent Roll - Lib'!$K$6:$K$169)=2033)*('Rent Roll - Lib'!$H$6:$H$169="Active")*('Rent Roll - Lib'!$P$6:$P$169))*12</f>
        <v>3829.92</v>
      </c>
      <c r="E49" s="66">
        <f t="shared" si="5"/>
        <v>5.6782864808440487E-4</v>
      </c>
    </row>
    <row r="50" spans="1:5">
      <c r="A50" s="60" t="s">
        <v>946</v>
      </c>
      <c r="B50" s="61" cm="1">
        <f t="array" ref="B50">SUMPRODUCT((YEAR('Rent Roll - Lib'!$K$6:$K$169)=2034)*('Rent Roll - Lib'!$H$6:$H$169="Active")*('Rent Roll - Lib'!$I$6:$I$169))</f>
        <v>0</v>
      </c>
      <c r="C50" s="69">
        <f t="shared" si="4"/>
        <v>0</v>
      </c>
      <c r="D50" s="67" cm="1">
        <f t="array" ref="D50">SUMPRODUCT((YEAR('Rent Roll - Lib'!$K$6:$K$169)=2034)*('Rent Roll - Lib'!$H$6:$H$169="Active")*('Rent Roll - Lib'!$P$6:$P$169))*12</f>
        <v>0</v>
      </c>
      <c r="E50" s="69">
        <f t="shared" si="5"/>
        <v>0</v>
      </c>
    </row>
    <row r="51" spans="1:5">
      <c r="A51" s="57" t="s">
        <v>947</v>
      </c>
      <c r="B51" s="58" cm="1">
        <f t="array" ref="B51">SUMPRODUCT((YEAR('Rent Roll - Lib'!$K$6:$K$169)=2035)*('Rent Roll - Lib'!$H$6:$H$169="Active")*('Rent Roll - Lib'!$I$6:$I$169))</f>
        <v>2775.5</v>
      </c>
      <c r="C51" s="66">
        <f t="shared" si="4"/>
        <v>5.9933629254952978E-2</v>
      </c>
      <c r="D51" s="64" cm="1">
        <f t="array" ref="D51">SUMPRODUCT((YEAR('Rent Roll - Lib'!$K$6:$K$169)=2035)*('Rent Roll - Lib'!$H$6:$H$169="Active")*('Rent Roll - Lib'!$P$6:$P$169))*12</f>
        <v>214490.64</v>
      </c>
      <c r="E51" s="66">
        <f t="shared" si="5"/>
        <v>3.1800646002516704E-2</v>
      </c>
    </row>
    <row r="52" spans="1:5">
      <c r="A52" s="60" t="s">
        <v>948</v>
      </c>
      <c r="B52" s="61" cm="1">
        <f t="array" ref="B52">SUMPRODUCT((YEAR('Rent Roll - Lib'!$K$6:$K$169)=2036)*('Rent Roll - Lib'!$H$6:$H$169="Active")*('Rent Roll - Lib'!$I$6:$I$169))</f>
        <v>2050.9</v>
      </c>
      <c r="C52" s="69">
        <f t="shared" si="4"/>
        <v>4.4286752022692513E-2</v>
      </c>
      <c r="D52" s="67" cm="1">
        <f t="array" ref="D52">SUMPRODUCT((YEAR('Rent Roll - Lib'!$K$6:$K$169)=2036)*('Rent Roll - Lib'!$H$6:$H$169="Active")*('Rent Roll - Lib'!$P$6:$P$169))*12</f>
        <v>130937.51999999999</v>
      </c>
      <c r="E52" s="69">
        <f t="shared" si="5"/>
        <v>1.9412957702804424E-2</v>
      </c>
    </row>
    <row r="53" spans="1:5">
      <c r="A53" s="57" t="s">
        <v>949</v>
      </c>
      <c r="B53" s="58" cm="1">
        <f t="array" ref="B53">SUMPRODUCT((YEAR('Rent Roll - Lib'!$K$6:$K$169)=2037)*('Rent Roll - Lib'!$H$6:$H$169="Active")*('Rent Roll - Lib'!$I$6:$I$169))</f>
        <v>0</v>
      </c>
      <c r="C53" s="66">
        <f t="shared" si="4"/>
        <v>0</v>
      </c>
      <c r="D53" s="64" cm="1">
        <f t="array" ref="D53">SUMPRODUCT((YEAR('Rent Roll - Lib'!$K$6:$K$169)=2037)*('Rent Roll - Lib'!$H$6:$H$169="Active")*('Rent Roll - Lib'!$P$6:$P$169))*12</f>
        <v>0</v>
      </c>
      <c r="E53" s="66">
        <f t="shared" si="5"/>
        <v>0</v>
      </c>
    </row>
    <row r="54" spans="1:5">
      <c r="A54" s="60" t="s">
        <v>950</v>
      </c>
      <c r="B54" s="61" cm="1">
        <f t="array" ref="B54">SUMPRODUCT((YEAR('Rent Roll - Lib'!$K$6:$K$169)=2038)*('Rent Roll - Lib'!$H$6:$H$169="Active")*('Rent Roll - Lib'!$I$6:$I$169))</f>
        <v>0</v>
      </c>
      <c r="C54" s="69">
        <f t="shared" si="4"/>
        <v>0</v>
      </c>
      <c r="D54" s="67" cm="1">
        <f t="array" ref="D54">SUMPRODUCT((YEAR('Rent Roll - Lib'!$K$6:$K$169)=2038)*('Rent Roll - Lib'!$H$6:$H$169="Active")*('Rent Roll - Lib'!$P$6:$P$169))*12</f>
        <v>0</v>
      </c>
      <c r="E54" s="69">
        <f t="shared" si="5"/>
        <v>0</v>
      </c>
    </row>
    <row r="55" spans="1:5">
      <c r="A55" s="57" t="s">
        <v>951</v>
      </c>
      <c r="B55" s="58" cm="1">
        <f t="array" ref="B55">SUMPRODUCT((YEAR('Rent Roll - Lib'!$K$6:$K$169)=2039)*('Rent Roll - Lib'!$H$6:$H$169="Active")*('Rent Roll - Lib'!$I$6:$I$169))</f>
        <v>21.6</v>
      </c>
      <c r="C55" s="66">
        <f t="shared" si="4"/>
        <v>4.66426370710497E-4</v>
      </c>
      <c r="D55" s="64" cm="1">
        <f t="array" ref="D55">SUMPRODUCT((YEAR('Rent Roll - Lib'!$K$6:$K$169)=2039)*('Rent Roll - Lib'!$H$6:$H$169="Active")*('Rent Roll - Lib'!$P$6:$P$169))*12</f>
        <v>10352.400000000001</v>
      </c>
      <c r="E55" s="66">
        <f t="shared" si="5"/>
        <v>1.5348595522697585E-3</v>
      </c>
    </row>
    <row r="56" spans="1:5">
      <c r="A56" s="60" t="s">
        <v>952</v>
      </c>
      <c r="B56" s="61">
        <f>'Rent Roll - Lib'!I123+'Rent Roll - Lib'!I124+'Rent Roll - Lib'!I125+'Rent Roll - Lib'!I126+'Rent Roll - Lib'!I147+'Rent Roll - Lib'!I153+'Rent Roll - Lib'!I155</f>
        <v>954.7</v>
      </c>
      <c r="C56" s="69">
        <f t="shared" si="4"/>
        <v>2.061561370913479E-2</v>
      </c>
      <c r="D56" s="67">
        <f>('Rent Roll - Lib'!P123+'Rent Roll - Lib'!P124+'Rent Roll - Lib'!P125+'Rent Roll - Lib'!P126+'Rent Roll - Lib'!P147+'Rent Roll - Lib'!P153+'Rent Roll - Lib'!P155)*12</f>
        <v>51141.96</v>
      </c>
      <c r="E56" s="69">
        <f t="shared" si="5"/>
        <v>7.5823698686099733E-3</v>
      </c>
    </row>
    <row r="57" spans="1:5">
      <c r="A57" s="41" t="s">
        <v>9</v>
      </c>
      <c r="B57" s="43">
        <f>SUM(B42:B56)</f>
        <v>46309.56</v>
      </c>
      <c r="C57" s="47">
        <f>IFERROR(B57/$B$10,"-")</f>
        <v>1</v>
      </c>
      <c r="D57" s="45">
        <f>SUM(D42:D56)</f>
        <v>6744851.6606557369</v>
      </c>
      <c r="E57" s="47">
        <f t="shared" si="5"/>
        <v>1</v>
      </c>
    </row>
    <row r="58" spans="1:5">
      <c r="A58" s="123"/>
      <c r="B58" s="218"/>
      <c r="C58" s="259"/>
      <c r="D58" s="257"/>
      <c r="E58" s="259"/>
    </row>
    <row r="59" spans="1:5">
      <c r="B59" s="138">
        <f>B57-B10</f>
        <v>0</v>
      </c>
    </row>
    <row r="61" spans="1:5">
      <c r="A61" s="255" t="s">
        <v>953</v>
      </c>
    </row>
    <row r="62" spans="1:5">
      <c r="A62" s="41" t="s">
        <v>24</v>
      </c>
      <c r="B62" s="41" t="s">
        <v>954</v>
      </c>
    </row>
    <row r="63" spans="1:5">
      <c r="A63" s="60" t="s">
        <v>38</v>
      </c>
      <c r="B63" s="69" cm="1">
        <f t="array" ref="B63">IFERROR(SUMPRODUCT(('Rent Roll - Lib'!$N$6:$N$169="EUR")*('Rent Roll - Lib'!$H$6:$H$169="Active")*('Rent Roll - Lib'!$P$6:$P$169))/(SUMIFS('Rent Roll - Lib'!$P$6:$P$169,'Rent Roll - Lib'!$H$6:$H$169,"Active")),"-")</f>
        <v>0.96995179866772141</v>
      </c>
    </row>
    <row r="64" spans="1:5">
      <c r="A64" s="57" t="s">
        <v>52</v>
      </c>
      <c r="B64" s="66" cm="1">
        <f t="array" ref="B64">IFERROR(SUMPRODUCT(('Rent Roll - Lib'!$N$6:$N$169="CZK")*('Rent Roll - Lib'!$H$6:$H$169="Active")*('Rent Roll - Lib'!$P$6:$P$169))/(SUMIFS('Rent Roll - Lib'!$P$6:$P$169,'Rent Roll - Lib'!$H$6:$H$169,"Active")),"-")</f>
        <v>3.004820133227867E-2</v>
      </c>
    </row>
    <row r="68" spans="1:7">
      <c r="A68" s="255" t="s">
        <v>956</v>
      </c>
    </row>
    <row r="69" spans="1:7">
      <c r="A69" s="41" t="s">
        <v>957</v>
      </c>
      <c r="B69" s="41" t="s">
        <v>958</v>
      </c>
    </row>
    <row r="70" spans="1:7">
      <c r="A70" s="57" t="s">
        <v>959</v>
      </c>
      <c r="B70" s="70" cm="1">
        <f t="array" ref="B70">IFERROR(SUMPRODUCT(('Rent Roll - Lib'!$H$6:$H$169="Active")*('Rent Roll - Lib'!$P$6:$P$169&gt;0)*(('Rent Roll - Lib'!$K$6:$K$169-'Rent Roll - Lib'!$C$2)/365.25)*(('Rent Roll - Lib'!$K$6:$K$169-'Rent Roll - Lib'!$C$2)&gt;0)*'Rent Roll - Lib'!$P$6:$P$169)/SUMPRODUCT(('Rent Roll - Lib'!$H$6:$H$169="Active")*('Rent Roll - Lib'!$P$6:$P$169&gt;0)*'Rent Roll - Lib'!$P$6:$P$169),"-")</f>
        <v>3.3392121417483214</v>
      </c>
    </row>
    <row r="71" spans="1:7">
      <c r="A71" s="60" t="s">
        <v>960</v>
      </c>
      <c r="B71" s="71" cm="1">
        <f t="array" ref="B71">IFERROR(SUMPRODUCT(('Rent Roll - Lib'!$H$6:$H$169="Active")*('Rent Roll - Lib'!$P$6:$P$169&gt;0)*((IF('Rent Roll - Lib'!$L$6:$L$169&gt;0,IF('Rent Roll - Lib'!$L$6:$L$169&lt;'Rent Roll - Lib'!$K$6:$K$169,'Rent Roll - Lib'!$L$6:$L$169,'Rent Roll - Lib'!$K$6:$K$169),'Rent Roll - Lib'!$K$6:$K$169)-'Rent Roll - Lib'!$C$2)/365.25)*((IF('Rent Roll - Lib'!$L$6:$L$169&gt;0,IF('Rent Roll - Lib'!$L$6:$L$169&lt;'Rent Roll - Lib'!$K$6:$K$169,'Rent Roll - Lib'!$L$6:$L$169,'Rent Roll - Lib'!$K$6:$K$169),'Rent Roll - Lib'!$K$6:$K$169)-'Rent Roll - Lib'!$C$2)&gt;0)*'Rent Roll - Lib'!$P$6:$P$169)/SUMPRODUCT(('Rent Roll - Lib'!$H$6:$H$169="Active")*('Rent Roll - Lib'!$P$6:$P$169&gt;0)*'Rent Roll - Lib'!$P$6:$P$169),"-")</f>
        <v>3.2743902727500576</v>
      </c>
    </row>
    <row r="72" spans="1:7">
      <c r="A72" s="57" t="s">
        <v>962</v>
      </c>
      <c r="B72" s="70" cm="1">
        <f t="array" ref="B72">IFERROR(SUMPRODUCT((('Rent Roll - Lib'!$H$6:$H$169="Active")+('Rent Roll - Lib'!$H$6:$H$169="Pipeline- Signed"))*('Rent Roll - Lib'!$P$6:$P$169&gt;0)*(('Rent Roll - Lib'!$K$6:$K$169-'Rent Roll - Lib'!$C$2)/365.25)*(('Rent Roll - Lib'!$K$6:$K$169-'Rent Roll - Lib'!$C$2)&gt;0)*'Rent Roll - Lib'!$P$6:$P$169)/SUMPRODUCT((('Rent Roll - Lib'!$H$6:$H$169="Active")+('Rent Roll - Lib'!$H$6:$H$169="Pipeline- Signed"))*('Rent Roll - Lib'!$P$6:$P$169&gt;0)*'Rent Roll - Lib'!$P$6:$P$169),"-")</f>
        <v>3.3392121417483214</v>
      </c>
    </row>
    <row r="73" spans="1:7">
      <c r="A73" s="60" t="s">
        <v>963</v>
      </c>
      <c r="B73" s="71" cm="1">
        <f t="array" ref="B73">IFERROR(SUMPRODUCT((('Rent Roll - Lib'!$H$6:$H$169="Active")+('Rent Roll - Lib'!$H$6:$H$169="Pipeline- Signed"))*('Rent Roll - Lib'!$P$6:$P$169&gt;0)*((IF('Rent Roll - Lib'!$L$6:$L$169&gt;0,IF('Rent Roll - Lib'!$L$6:$L$169&lt;'Rent Roll - Lib'!$K$6:$K$169,'Rent Roll - Lib'!$L$6:$L$169,'Rent Roll - Lib'!$K$6:$K$169),'Rent Roll - Lib'!$K$6:$K$169)-'Rent Roll - Lib'!$C$2)/365.25)*((IF('Rent Roll - Lib'!$L$6:$L$169&gt;0,IF('Rent Roll - Lib'!$L$6:$L$169&lt;'Rent Roll - Lib'!$K$6:$K$169,'Rent Roll - Lib'!$L$6:$L$169,'Rent Roll - Lib'!$K$6:$K$169),'Rent Roll - Lib'!$K$6:$K$169)-'Rent Roll - Lib'!$C$2)&gt;0)*'Rent Roll - Lib'!$P$6:$P$169)/SUMPRODUCT((('Rent Roll - Lib'!$H$6:$H$169="Active")+('Rent Roll - Lib'!$H$6:$H$169="Pipeline- Signed"))*('Rent Roll - Lib'!$P$6:$P$169&gt;0)*'Rent Roll - Lib'!$P$6:$P$169),"-")</f>
        <v>3.2743902727500576</v>
      </c>
    </row>
    <row r="77" spans="1:7" ht="24">
      <c r="A77" s="41" t="s">
        <v>17</v>
      </c>
      <c r="B77" s="41" t="s">
        <v>1132</v>
      </c>
      <c r="C77" s="41" t="s">
        <v>1133</v>
      </c>
      <c r="D77" s="41" t="s">
        <v>1134</v>
      </c>
      <c r="E77" s="41" t="s">
        <v>1135</v>
      </c>
      <c r="F77" s="41" t="s">
        <v>1136</v>
      </c>
      <c r="G77" s="41" t="s">
        <v>1137</v>
      </c>
    </row>
    <row r="78" spans="1:7">
      <c r="A78" s="60" t="s">
        <v>140</v>
      </c>
      <c r="B78" s="421">
        <v>6</v>
      </c>
      <c r="C78" s="421">
        <v>2054.5</v>
      </c>
      <c r="D78" s="422">
        <f>C78/$B$6</f>
        <v>4.9737272451070708E-2</v>
      </c>
      <c r="E78" s="421">
        <f>30983.42*12</f>
        <v>371801.04</v>
      </c>
      <c r="F78" s="421">
        <f>E78/C78/12</f>
        <v>15.080759308834265</v>
      </c>
      <c r="G78" s="423">
        <f>E78/$B$16</f>
        <v>5.9245582212929679E-2</v>
      </c>
    </row>
    <row r="79" spans="1:7">
      <c r="A79" s="57" t="s">
        <v>150</v>
      </c>
      <c r="B79" s="424">
        <v>5</v>
      </c>
      <c r="C79" s="424">
        <v>1475.8</v>
      </c>
      <c r="D79" s="425">
        <f t="shared" ref="D79:D88" si="6">C79/$B$6</f>
        <v>3.5727557402428889E-2</v>
      </c>
      <c r="E79" s="424">
        <f>16366.3475409836*12</f>
        <v>196396.1704918032</v>
      </c>
      <c r="F79" s="424">
        <f t="shared" ref="F79:F88" si="7">E79/C79/12</f>
        <v>11.089814026957312</v>
      </c>
      <c r="G79" s="426">
        <f t="shared" ref="G79:G88" si="8">E79/$B$16</f>
        <v>3.1295247224635739E-2</v>
      </c>
    </row>
    <row r="80" spans="1:7">
      <c r="A80" s="60" t="s">
        <v>94</v>
      </c>
      <c r="B80" s="421">
        <v>22</v>
      </c>
      <c r="C80" s="421">
        <v>13216.1</v>
      </c>
      <c r="D80" s="422">
        <f t="shared" si="6"/>
        <v>0.31994780551988106</v>
      </c>
      <c r="E80" s="421">
        <f>134496.840163934*12</f>
        <v>1613962.0819672078</v>
      </c>
      <c r="F80" s="421">
        <f t="shared" si="7"/>
        <v>10.176742016474904</v>
      </c>
      <c r="G80" s="423">
        <f t="shared" si="8"/>
        <v>0.25718089227437169</v>
      </c>
    </row>
    <row r="81" spans="1:7">
      <c r="A81" s="57" t="s">
        <v>34</v>
      </c>
      <c r="B81" s="424">
        <v>33</v>
      </c>
      <c r="C81" s="424">
        <v>9291.5500000000011</v>
      </c>
      <c r="D81" s="425">
        <f t="shared" si="6"/>
        <v>0.22493860006947972</v>
      </c>
      <c r="E81" s="424">
        <f>107250.540737705*12</f>
        <v>1287006.4888524599</v>
      </c>
      <c r="F81" s="424">
        <f t="shared" si="7"/>
        <v>11.542804024915647</v>
      </c>
      <c r="G81" s="426">
        <f t="shared" si="8"/>
        <v>0.20508132183783667</v>
      </c>
    </row>
    <row r="82" spans="1:7">
      <c r="A82" s="60" t="s">
        <v>193</v>
      </c>
      <c r="B82" s="421">
        <v>3</v>
      </c>
      <c r="C82" s="427">
        <v>1181.5</v>
      </c>
      <c r="D82" s="422">
        <f t="shared" si="6"/>
        <v>2.8602865612528616E-2</v>
      </c>
      <c r="E82" s="427">
        <f>10332.22*12</f>
        <v>123986.63999999998</v>
      </c>
      <c r="F82" s="427">
        <f t="shared" si="7"/>
        <v>8.7450021159542946</v>
      </c>
      <c r="G82" s="423">
        <f t="shared" si="8"/>
        <v>1.9756966450187752E-2</v>
      </c>
    </row>
    <row r="83" spans="1:7">
      <c r="A83" s="57" t="s">
        <v>42</v>
      </c>
      <c r="B83" s="424">
        <v>9</v>
      </c>
      <c r="C83" s="424">
        <v>6285.4</v>
      </c>
      <c r="D83" s="425">
        <f t="shared" si="6"/>
        <v>0.15216288744899478</v>
      </c>
      <c r="E83" s="424">
        <f>35066.7590163934*12</f>
        <v>420801.10819672083</v>
      </c>
      <c r="F83" s="424">
        <f t="shared" si="7"/>
        <v>5.5790815248661039</v>
      </c>
      <c r="G83" s="426">
        <f t="shared" si="8"/>
        <v>6.7053622687447953E-2</v>
      </c>
    </row>
    <row r="84" spans="1:7">
      <c r="A84" s="60" t="s">
        <v>464</v>
      </c>
      <c r="B84" s="421">
        <v>10</v>
      </c>
      <c r="C84" s="421">
        <v>3111.5</v>
      </c>
      <c r="D84" s="422">
        <f t="shared" si="6"/>
        <v>7.53261247172093E-2</v>
      </c>
      <c r="E84" s="421">
        <f>29259.4372131148*12</f>
        <v>351113.24655737763</v>
      </c>
      <c r="F84" s="421">
        <f t="shared" si="7"/>
        <v>9.4036436487593775</v>
      </c>
      <c r="G84" s="423">
        <f t="shared" si="8"/>
        <v>5.5949033157528999E-2</v>
      </c>
    </row>
    <row r="85" spans="1:7">
      <c r="A85" s="57" t="s">
        <v>492</v>
      </c>
      <c r="B85" s="424">
        <v>14</v>
      </c>
      <c r="C85" s="424">
        <v>974.56000000000006</v>
      </c>
      <c r="D85" s="425">
        <f t="shared" si="6"/>
        <v>2.3593067043035029E-2</v>
      </c>
      <c r="E85" s="424">
        <f>8164.49631147541*12</f>
        <v>97973.95573770492</v>
      </c>
      <c r="F85" s="424">
        <f t="shared" si="7"/>
        <v>8.3776230416551147</v>
      </c>
      <c r="G85" s="426">
        <f t="shared" si="8"/>
        <v>1.5611909125870467E-2</v>
      </c>
    </row>
    <row r="86" spans="1:7">
      <c r="A86" s="60" t="s">
        <v>69</v>
      </c>
      <c r="B86" s="421">
        <v>26</v>
      </c>
      <c r="C86" s="427">
        <v>2277.25</v>
      </c>
      <c r="D86" s="422">
        <f t="shared" si="6"/>
        <v>5.5129814402142013E-2</v>
      </c>
      <c r="E86" s="427">
        <f>57436.15*12</f>
        <v>689233.8</v>
      </c>
      <c r="F86" s="427">
        <f t="shared" si="7"/>
        <v>25.221714787572733</v>
      </c>
      <c r="G86" s="423">
        <f>E86/$B$16</f>
        <v>0.10982771259012598</v>
      </c>
    </row>
    <row r="87" spans="1:7">
      <c r="A87" s="57" t="s">
        <v>100</v>
      </c>
      <c r="B87" s="424">
        <v>24</v>
      </c>
      <c r="C87" s="424">
        <v>4375</v>
      </c>
      <c r="D87" s="425">
        <f t="shared" si="6"/>
        <v>0.10591412361812332</v>
      </c>
      <c r="E87" s="424">
        <f>104907.529180328*12</f>
        <v>1258890.3501639359</v>
      </c>
      <c r="F87" s="424">
        <f t="shared" si="7"/>
        <v>23.978863812646399</v>
      </c>
      <c r="G87" s="426">
        <f t="shared" si="8"/>
        <v>0.20060108421886422</v>
      </c>
    </row>
    <row r="88" spans="1:7">
      <c r="A88" s="60" t="s">
        <v>145</v>
      </c>
      <c r="B88" s="421">
        <v>5</v>
      </c>
      <c r="C88" s="421">
        <v>2195</v>
      </c>
      <c r="D88" s="422">
        <f t="shared" si="6"/>
        <v>5.3138628878121298E-2</v>
      </c>
      <c r="E88" s="421">
        <f>28236.75*12</f>
        <v>338841</v>
      </c>
      <c r="F88" s="421">
        <f t="shared" si="7"/>
        <v>12.864123006833713</v>
      </c>
      <c r="G88" s="423">
        <f t="shared" si="8"/>
        <v>5.3993480821385831E-2</v>
      </c>
    </row>
    <row r="89" spans="1:7">
      <c r="A89" s="41" t="s">
        <v>9</v>
      </c>
      <c r="B89" s="43">
        <f>SUM(B78:B88)</f>
        <v>157</v>
      </c>
      <c r="C89" s="150">
        <f>SUM(C78:C88)</f>
        <v>46438.16</v>
      </c>
      <c r="D89" s="45"/>
      <c r="E89" s="47"/>
      <c r="F89" s="41"/>
      <c r="G89" s="47"/>
    </row>
    <row r="90" spans="1:7">
      <c r="C90" s="151"/>
    </row>
    <row r="92" spans="1:7">
      <c r="A92" s="123"/>
      <c r="B92" s="123"/>
      <c r="C92" s="123"/>
      <c r="D92" s="123"/>
      <c r="E92" s="123"/>
      <c r="F92" s="123"/>
    </row>
    <row r="93" spans="1:7">
      <c r="A93" s="126" t="s">
        <v>1318</v>
      </c>
      <c r="B93" s="126">
        <v>2023</v>
      </c>
      <c r="C93" s="126">
        <v>2024</v>
      </c>
      <c r="D93" s="126">
        <v>2025</v>
      </c>
      <c r="E93" s="126" t="s">
        <v>1180</v>
      </c>
      <c r="F93" s="126" t="s">
        <v>9</v>
      </c>
    </row>
    <row r="94" spans="1:7">
      <c r="A94" s="57"/>
      <c r="B94" s="251">
        <f>' Tenant Sales - Lib'!O116</f>
        <v>68057555.75707446</v>
      </c>
      <c r="C94" s="253">
        <f>' Tenant Sales - Lib'!AB116</f>
        <v>69385495.174459979</v>
      </c>
      <c r="D94" s="252">
        <f>' Tenant Sales - Lib'!AO116</f>
        <v>72850920.812046379</v>
      </c>
      <c r="E94" s="250">
        <f>' Tenant Sales - Lib'!AS116</f>
        <v>16460545.123006985</v>
      </c>
      <c r="F94" s="251">
        <f>SUM(B94:E94)</f>
        <v>226754516.86658782</v>
      </c>
    </row>
    <row r="95" spans="1:7">
      <c r="A95" s="256"/>
      <c r="C95" s="428"/>
      <c r="D95" s="428"/>
    </row>
    <row r="96" spans="1:7">
      <c r="A96" s="256"/>
    </row>
    <row r="97" spans="1:1">
      <c r="A97" s="256"/>
    </row>
    <row r="98" spans="1:1">
      <c r="A98" s="256"/>
    </row>
  </sheetData>
  <mergeCells count="5">
    <mergeCell ref="A1:C1"/>
    <mergeCell ref="D1:G1"/>
    <mergeCell ref="H1:K1"/>
    <mergeCell ref="L1:O1"/>
    <mergeCell ref="A2:P2"/>
  </mergeCells>
  <pageMargins left="0.7" right="0.7" top="0.75" bottom="0.75" header="0.3" footer="0.3"/>
  <pageSetup paperSize="9" scale="24"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3DDDF-3253-4B8B-A8E4-996DC9BAC054}">
  <dimension ref="A1:N12"/>
  <sheetViews>
    <sheetView showGridLines="0" view="pageBreakPreview" zoomScale="220" zoomScaleNormal="205" zoomScaleSheetLayoutView="220" workbookViewId="0">
      <selection activeCell="C4" sqref="C4"/>
    </sheetView>
  </sheetViews>
  <sheetFormatPr defaultColWidth="8.6328125" defaultRowHeight="14.5"/>
  <cols>
    <col min="1" max="1" width="38.36328125" style="2" customWidth="1"/>
    <col min="2" max="3" width="11.08984375" style="2" customWidth="1"/>
    <col min="4" max="4" width="5.6328125" style="2" customWidth="1"/>
    <col min="5" max="6" width="8.6328125" style="2" customWidth="1"/>
    <col min="7" max="14" width="15.54296875" style="2" customWidth="1"/>
    <col min="15" max="16" width="8.6328125" style="2" customWidth="1"/>
    <col min="17" max="16384" width="8.6328125" style="2"/>
  </cols>
  <sheetData>
    <row r="1" spans="1:14" s="1" customFormat="1" ht="26">
      <c r="A1" s="270" t="s">
        <v>528</v>
      </c>
      <c r="B1" s="273"/>
      <c r="C1" s="273"/>
      <c r="D1" s="461"/>
      <c r="E1" s="461"/>
      <c r="F1" s="461"/>
      <c r="G1" s="461"/>
      <c r="H1" s="461"/>
      <c r="I1" s="461"/>
      <c r="J1" s="461"/>
      <c r="K1" s="461"/>
      <c r="L1" s="461"/>
      <c r="M1" s="461"/>
      <c r="N1" s="26"/>
    </row>
    <row r="2" spans="1:14" s="1" customFormat="1" ht="12" customHeight="1">
      <c r="A2" s="72"/>
      <c r="B2" s="72"/>
      <c r="C2" s="72"/>
      <c r="D2" s="72"/>
      <c r="E2" s="72"/>
      <c r="F2" s="72"/>
      <c r="G2" s="72"/>
      <c r="H2" s="72"/>
      <c r="I2" s="72"/>
      <c r="J2" s="72"/>
      <c r="K2" s="72"/>
      <c r="L2" s="72"/>
      <c r="M2" s="72"/>
      <c r="N2" s="72"/>
    </row>
    <row r="3" spans="1:14">
      <c r="A3" s="48" t="s">
        <v>529</v>
      </c>
      <c r="B3" s="48">
        <v>2024</v>
      </c>
      <c r="C3" s="48">
        <v>2025</v>
      </c>
    </row>
    <row r="4" spans="1:14">
      <c r="A4" s="49" t="s">
        <v>530</v>
      </c>
      <c r="B4" s="50">
        <v>402899.93999999994</v>
      </c>
      <c r="C4" s="50">
        <v>470155.55999999988</v>
      </c>
    </row>
    <row r="5" spans="1:14">
      <c r="A5" s="51" t="s">
        <v>531</v>
      </c>
      <c r="B5" s="52">
        <v>190474.01</v>
      </c>
      <c r="C5" s="52">
        <v>217534.09000000003</v>
      </c>
    </row>
    <row r="6" spans="1:14">
      <c r="A6" s="271" t="s">
        <v>532</v>
      </c>
      <c r="B6" s="50">
        <v>21110.04</v>
      </c>
      <c r="C6" s="50">
        <v>21646.11</v>
      </c>
    </row>
    <row r="7" spans="1:14">
      <c r="A7" s="272" t="s">
        <v>533</v>
      </c>
      <c r="B7" s="52">
        <v>0</v>
      </c>
      <c r="C7" s="52">
        <v>4317.91</v>
      </c>
    </row>
    <row r="8" spans="1:14">
      <c r="A8" s="271" t="s">
        <v>534</v>
      </c>
      <c r="B8" s="50">
        <v>2870.83</v>
      </c>
      <c r="C8" s="50">
        <v>2336.0199999999995</v>
      </c>
    </row>
    <row r="9" spans="1:14">
      <c r="A9" s="51" t="s">
        <v>536</v>
      </c>
      <c r="B9" s="52">
        <v>164656.86999999997</v>
      </c>
      <c r="C9" s="52">
        <v>178322.28</v>
      </c>
    </row>
    <row r="10" spans="1:14">
      <c r="A10" s="53" t="s">
        <v>537</v>
      </c>
      <c r="B10" s="54">
        <v>32737.400000000005</v>
      </c>
      <c r="C10" s="54">
        <v>34537.240000000005</v>
      </c>
    </row>
    <row r="11" spans="1:14">
      <c r="A11" s="41" t="s">
        <v>9</v>
      </c>
      <c r="B11" s="55">
        <f t="shared" ref="B11" si="0">SUM(B4:B10)</f>
        <v>814749.09</v>
      </c>
      <c r="C11" s="55">
        <f>SUM(C4:C10)</f>
        <v>928849.21</v>
      </c>
    </row>
    <row r="12" spans="1:14">
      <c r="A12" s="6"/>
    </row>
  </sheetData>
  <mergeCells count="3">
    <mergeCell ref="D1:E1"/>
    <mergeCell ref="F1:I1"/>
    <mergeCell ref="J1:M1"/>
  </mergeCells>
  <pageMargins left="0.7" right="0.7" top="0.75" bottom="0.75" header="0.3" footer="0.3"/>
  <pageSetup paperSize="9" scale="3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09C-3760-40BE-9852-0B3B9AC2CAC7}">
  <dimension ref="B1:F34"/>
  <sheetViews>
    <sheetView showGridLines="0" view="pageBreakPreview" zoomScale="145" zoomScaleNormal="160" zoomScaleSheetLayoutView="145" workbookViewId="0">
      <selection activeCell="B3" sqref="B3"/>
    </sheetView>
  </sheetViews>
  <sheetFormatPr defaultColWidth="8.6328125" defaultRowHeight="14.5"/>
  <cols>
    <col min="1" max="1" width="3.26953125" style="2" customWidth="1"/>
    <col min="2" max="2" width="45.26953125" style="2" customWidth="1"/>
    <col min="3" max="3" width="13.08984375" style="2" customWidth="1"/>
    <col min="4" max="4" width="12.453125" style="2" customWidth="1"/>
    <col min="5" max="5" width="24.26953125" style="2" customWidth="1"/>
    <col min="6" max="6" width="14.6328125" style="2" customWidth="1"/>
    <col min="7" max="7" width="3.7265625" style="2" customWidth="1"/>
    <col min="8" max="16384" width="8.6328125" style="2"/>
  </cols>
  <sheetData>
    <row r="1" spans="2:6" ht="26">
      <c r="B1" s="270" t="s">
        <v>542</v>
      </c>
      <c r="C1" s="270"/>
      <c r="D1" s="4"/>
    </row>
    <row r="2" spans="2:6">
      <c r="B2" s="4"/>
      <c r="C2" s="4"/>
      <c r="D2" s="4"/>
    </row>
    <row r="3" spans="2:6" ht="27.9" customHeight="1">
      <c r="B3" s="83" t="s">
        <v>543</v>
      </c>
      <c r="C3" s="78" t="s">
        <v>544</v>
      </c>
      <c r="D3" s="4"/>
      <c r="E3" s="83" t="s">
        <v>1288</v>
      </c>
      <c r="F3" s="83" t="s">
        <v>544</v>
      </c>
    </row>
    <row r="4" spans="2:6">
      <c r="B4" s="79" t="s">
        <v>545</v>
      </c>
      <c r="C4" s="80">
        <v>10250048.139999999</v>
      </c>
      <c r="D4" s="4"/>
      <c r="E4" s="384" t="s">
        <v>1286</v>
      </c>
      <c r="F4" s="111">
        <f>400000*C33</f>
        <v>9760000</v>
      </c>
    </row>
    <row r="5" spans="2:6">
      <c r="B5" s="81" t="s">
        <v>546</v>
      </c>
      <c r="C5" s="82">
        <v>4949555</v>
      </c>
      <c r="D5" s="4"/>
      <c r="E5" s="91" t="s">
        <v>1287</v>
      </c>
      <c r="F5" s="386">
        <f>C10-F4</f>
        <v>5358448.0299999993</v>
      </c>
    </row>
    <row r="6" spans="2:6" ht="15" thickBot="1">
      <c r="B6" s="79" t="s">
        <v>547</v>
      </c>
      <c r="C6" s="80">
        <v>3616065.0799999996</v>
      </c>
      <c r="D6" s="4"/>
      <c r="E6" s="387" t="s">
        <v>1293</v>
      </c>
      <c r="F6" s="388">
        <f>SUM(F4:F5)</f>
        <v>15118448.029999999</v>
      </c>
    </row>
    <row r="7" spans="2:6">
      <c r="B7" s="110" t="s">
        <v>69</v>
      </c>
      <c r="C7" s="111">
        <v>2302869.5499999998</v>
      </c>
      <c r="D7" s="4"/>
    </row>
    <row r="8" spans="2:6">
      <c r="B8" s="79" t="s">
        <v>548</v>
      </c>
      <c r="C8" s="80">
        <v>14029749</v>
      </c>
      <c r="D8" s="4"/>
    </row>
    <row r="9" spans="2:6">
      <c r="B9" s="110" t="s">
        <v>549</v>
      </c>
      <c r="C9" s="111">
        <v>15856075.210000001</v>
      </c>
      <c r="D9" s="4"/>
    </row>
    <row r="10" spans="2:6">
      <c r="B10" s="79" t="s">
        <v>550</v>
      </c>
      <c r="C10" s="80">
        <v>15118448.029999999</v>
      </c>
      <c r="D10" s="4"/>
      <c r="E10" s="90" t="s">
        <v>1292</v>
      </c>
    </row>
    <row r="11" spans="2:6">
      <c r="B11" s="110" t="s">
        <v>551</v>
      </c>
      <c r="C11" s="111">
        <v>1081149.1200000001</v>
      </c>
      <c r="D11" s="4"/>
      <c r="E11" s="90" t="s">
        <v>1289</v>
      </c>
    </row>
    <row r="12" spans="2:6">
      <c r="B12" s="79" t="s">
        <v>552</v>
      </c>
      <c r="C12" s="80">
        <v>1567596</v>
      </c>
      <c r="D12" s="4"/>
      <c r="E12" s="90" t="s">
        <v>1290</v>
      </c>
    </row>
    <row r="13" spans="2:6" ht="15" thickBot="1">
      <c r="B13" s="84" t="s">
        <v>553</v>
      </c>
      <c r="C13" s="85">
        <f>SUM(C4:C12)</f>
        <v>68771555.129999995</v>
      </c>
      <c r="D13" s="4"/>
      <c r="E13" s="90" t="s">
        <v>1291</v>
      </c>
    </row>
    <row r="14" spans="2:6" ht="15" thickTop="1">
      <c r="B14" s="10"/>
      <c r="C14" s="376" t="s">
        <v>1275</v>
      </c>
      <c r="D14" s="4"/>
      <c r="E14" s="90" t="s">
        <v>1295</v>
      </c>
    </row>
    <row r="15" spans="2:6">
      <c r="B15" s="8" t="s">
        <v>554</v>
      </c>
      <c r="C15" s="9">
        <v>209.56155610611415</v>
      </c>
      <c r="D15" s="4"/>
    </row>
    <row r="16" spans="2:6">
      <c r="B16" s="11"/>
      <c r="C16" s="12"/>
      <c r="D16" s="4"/>
    </row>
    <row r="17" spans="2:4">
      <c r="B17" s="83" t="s">
        <v>555</v>
      </c>
      <c r="C17" s="83" t="s">
        <v>544</v>
      </c>
      <c r="D17" s="4"/>
    </row>
    <row r="18" spans="2:4">
      <c r="B18" s="79" t="s">
        <v>556</v>
      </c>
      <c r="C18" s="76">
        <v>28698137.034679066</v>
      </c>
      <c r="D18" s="4"/>
    </row>
    <row r="19" spans="2:4">
      <c r="B19" s="81" t="s">
        <v>557</v>
      </c>
      <c r="C19" s="75">
        <v>22232603.919999998</v>
      </c>
      <c r="D19" s="4"/>
    </row>
    <row r="20" spans="2:4">
      <c r="B20" s="79" t="s">
        <v>558</v>
      </c>
      <c r="C20" s="76">
        <v>1991199.61</v>
      </c>
      <c r="D20" s="4"/>
    </row>
    <row r="21" spans="2:4">
      <c r="B21" s="81" t="s">
        <v>889</v>
      </c>
      <c r="C21" s="75">
        <f>C13-SUM(C18:C20)</f>
        <v>15849614.565320931</v>
      </c>
      <c r="D21" s="4"/>
    </row>
    <row r="22" spans="2:4" ht="15" thickBot="1">
      <c r="B22" s="85" t="s">
        <v>553</v>
      </c>
      <c r="C22" s="85">
        <f>SUM(C18:C21)</f>
        <v>68771555.129999995</v>
      </c>
      <c r="D22" s="4"/>
    </row>
    <row r="23" spans="2:4" ht="15" thickTop="1">
      <c r="B23" s="447"/>
      <c r="C23" s="447"/>
      <c r="D23" s="4"/>
    </row>
    <row r="24" spans="2:4">
      <c r="B24" s="448" t="s">
        <v>559</v>
      </c>
      <c r="C24" s="449">
        <v>4153257.031332205</v>
      </c>
      <c r="D24" s="4"/>
    </row>
    <row r="25" spans="2:4">
      <c r="B25" s="4"/>
      <c r="C25" s="4"/>
      <c r="D25" s="4"/>
    </row>
    <row r="26" spans="2:4">
      <c r="B26" s="83" t="s">
        <v>565</v>
      </c>
      <c r="C26" s="83" t="s">
        <v>544</v>
      </c>
      <c r="D26" s="4"/>
    </row>
    <row r="27" spans="2:4">
      <c r="B27" s="81" t="s">
        <v>566</v>
      </c>
      <c r="C27" s="89">
        <f>-C21/C33</f>
        <v>-649574.36743118579</v>
      </c>
      <c r="D27" s="4"/>
    </row>
    <row r="28" spans="2:4">
      <c r="B28" s="79" t="s">
        <v>567</v>
      </c>
      <c r="C28" s="88">
        <f>C24/C33</f>
        <v>170215.45210377889</v>
      </c>
      <c r="D28" s="4"/>
    </row>
    <row r="29" spans="2:4">
      <c r="B29" s="110" t="s">
        <v>568</v>
      </c>
      <c r="C29" s="89">
        <v>-3635.4</v>
      </c>
      <c r="D29" s="4"/>
    </row>
    <row r="30" spans="2:4" ht="15" thickBot="1">
      <c r="B30" s="85" t="s">
        <v>569</v>
      </c>
      <c r="C30" s="112">
        <f>SUM(C27:C29)</f>
        <v>-482994.31532740692</v>
      </c>
      <c r="D30" s="4"/>
    </row>
    <row r="31" spans="2:4" ht="15" thickTop="1">
      <c r="B31" s="90" t="s">
        <v>570</v>
      </c>
      <c r="C31" s="90"/>
      <c r="D31" s="4"/>
    </row>
    <row r="32" spans="2:4">
      <c r="B32" s="90" t="s">
        <v>571</v>
      </c>
      <c r="C32" s="90"/>
      <c r="D32" s="4"/>
    </row>
    <row r="33" spans="2:4">
      <c r="B33" s="90" t="s">
        <v>5</v>
      </c>
      <c r="C33" s="90">
        <f>'Portfolio Overview'!C14</f>
        <v>24.4</v>
      </c>
      <c r="D33" s="116"/>
    </row>
    <row r="34" spans="2:4">
      <c r="C34" s="25"/>
    </row>
  </sheetData>
  <pageMargins left="0.7" right="0.7" top="0.75" bottom="0.75" header="0.3" footer="0.3"/>
  <pageSetup paperSize="9" scale="5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11D8-64DE-441B-A34F-6EC0D3C42D46}">
  <dimension ref="B1:C24"/>
  <sheetViews>
    <sheetView showGridLines="0" view="pageBreakPreview" zoomScale="150" zoomScaleNormal="160" zoomScaleSheetLayoutView="150" workbookViewId="0">
      <selection activeCell="B13" sqref="B13"/>
    </sheetView>
  </sheetViews>
  <sheetFormatPr defaultColWidth="8.6328125" defaultRowHeight="14.5"/>
  <cols>
    <col min="1" max="1" width="3" style="2" customWidth="1"/>
    <col min="2" max="2" width="34.6328125" style="2" customWidth="1"/>
    <col min="3" max="3" width="13.08984375" style="2" customWidth="1"/>
    <col min="4" max="4" width="8.81640625" style="2" bestFit="1" customWidth="1"/>
    <col min="5" max="16384" width="8.6328125" style="2"/>
  </cols>
  <sheetData>
    <row r="1" spans="2:3" ht="26">
      <c r="B1" s="270" t="s">
        <v>1281</v>
      </c>
      <c r="C1" s="270"/>
    </row>
    <row r="2" spans="2:3">
      <c r="B2" s="4"/>
      <c r="C2" s="4"/>
    </row>
    <row r="3" spans="2:3">
      <c r="B3" s="83" t="s">
        <v>560</v>
      </c>
      <c r="C3" s="83" t="s">
        <v>544</v>
      </c>
    </row>
    <row r="4" spans="2:3">
      <c r="B4" s="81" t="s">
        <v>561</v>
      </c>
      <c r="C4" s="86">
        <v>1277437.7099999993</v>
      </c>
    </row>
    <row r="5" spans="2:3">
      <c r="B5" s="79" t="s">
        <v>562</v>
      </c>
      <c r="C5" s="87">
        <v>461568.19999999995</v>
      </c>
    </row>
    <row r="6" spans="2:3">
      <c r="B6" s="81" t="s">
        <v>563</v>
      </c>
      <c r="C6" s="86">
        <v>139095.30000000002</v>
      </c>
    </row>
    <row r="7" spans="2:3">
      <c r="B7" s="87" t="s">
        <v>1280</v>
      </c>
      <c r="C7" s="87">
        <v>50742</v>
      </c>
    </row>
    <row r="8" spans="2:3" ht="15" thickBot="1">
      <c r="B8" s="85" t="s">
        <v>553</v>
      </c>
      <c r="C8" s="112">
        <f>SUM(C4:C7)</f>
        <v>1928843.2099999993</v>
      </c>
    </row>
    <row r="9" spans="2:3" ht="15" thickTop="1">
      <c r="B9" s="4"/>
      <c r="C9" s="4"/>
    </row>
    <row r="10" spans="2:3" ht="26.15" customHeight="1">
      <c r="B10" s="83" t="s">
        <v>564</v>
      </c>
      <c r="C10" s="83" t="s">
        <v>544</v>
      </c>
    </row>
    <row r="11" spans="2:3">
      <c r="B11" s="81" t="s">
        <v>561</v>
      </c>
      <c r="C11" s="86">
        <v>-1032856.2999999999</v>
      </c>
    </row>
    <row r="12" spans="2:3">
      <c r="B12" s="79" t="s">
        <v>562</v>
      </c>
      <c r="C12" s="87">
        <v>-702180.92</v>
      </c>
    </row>
    <row r="13" spans="2:3">
      <c r="B13" s="81" t="s">
        <v>563</v>
      </c>
      <c r="C13" s="86">
        <v>-162368.91</v>
      </c>
    </row>
    <row r="14" spans="2:3" ht="15" thickBot="1">
      <c r="B14" s="85" t="s">
        <v>553</v>
      </c>
      <c r="C14" s="112">
        <f>SUM(C11:C13)</f>
        <v>-1897406.13</v>
      </c>
    </row>
    <row r="15" spans="2:3" ht="15" thickTop="1">
      <c r="B15" s="381"/>
      <c r="C15" s="381"/>
    </row>
    <row r="16" spans="2:3">
      <c r="B16" s="87" t="s">
        <v>1283</v>
      </c>
      <c r="C16" s="87">
        <f>C14+C8</f>
        <v>31437.079999999376</v>
      </c>
    </row>
    <row r="17" spans="2:3">
      <c r="B17" s="110" t="s">
        <v>1321</v>
      </c>
      <c r="C17" s="89">
        <f>-756000/'OPEX - Lib'!C33</f>
        <v>-30983.60655737705</v>
      </c>
    </row>
    <row r="18" spans="2:3" ht="15" thickBot="1">
      <c r="B18" s="85" t="s">
        <v>1285</v>
      </c>
      <c r="C18" s="112">
        <f>SUM(C16:C17)</f>
        <v>453.47344262232582</v>
      </c>
    </row>
    <row r="19" spans="2:3" ht="15" thickTop="1">
      <c r="B19" s="377" t="s">
        <v>5</v>
      </c>
      <c r="C19" s="90">
        <f>'Portfolio Overview'!C14</f>
        <v>24.4</v>
      </c>
    </row>
    <row r="20" spans="2:3">
      <c r="C20" s="25"/>
    </row>
    <row r="21" spans="2:3">
      <c r="B21" s="90" t="s">
        <v>1322</v>
      </c>
    </row>
    <row r="22" spans="2:3">
      <c r="B22" s="90" t="s">
        <v>1320</v>
      </c>
    </row>
    <row r="23" spans="2:3">
      <c r="B23" s="90" t="s">
        <v>1323</v>
      </c>
    </row>
    <row r="24" spans="2:3">
      <c r="B24" s="90" t="s">
        <v>1324</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DF7A6-3C75-451C-BE34-7CF1F8097866}">
  <dimension ref="A1:C28"/>
  <sheetViews>
    <sheetView showGridLines="0" view="pageBreakPreview" zoomScale="160" zoomScaleNormal="145" zoomScaleSheetLayoutView="160" workbookViewId="0"/>
  </sheetViews>
  <sheetFormatPr defaultColWidth="8.6328125" defaultRowHeight="14.5"/>
  <cols>
    <col min="1" max="1" width="35.36328125" style="15" customWidth="1"/>
    <col min="2" max="2" width="11.08984375" style="15" customWidth="1"/>
    <col min="3" max="3" width="2.36328125" style="15" customWidth="1"/>
    <col min="4" max="16384" width="8.6328125" style="15"/>
  </cols>
  <sheetData>
    <row r="1" spans="1:3" ht="34" customHeight="1">
      <c r="A1" s="270" t="s">
        <v>572</v>
      </c>
      <c r="B1" s="274"/>
      <c r="C1" s="16"/>
    </row>
    <row r="2" spans="1:3" ht="6.5" customHeight="1">
      <c r="A2" s="275"/>
      <c r="B2" s="275"/>
    </row>
    <row r="3" spans="1:3">
      <c r="A3" s="78" t="s">
        <v>573</v>
      </c>
      <c r="B3" s="78">
        <v>2025</v>
      </c>
    </row>
    <row r="4" spans="1:3">
      <c r="A4" s="79" t="s">
        <v>574</v>
      </c>
      <c r="B4" s="87">
        <v>-35365.329999999994</v>
      </c>
    </row>
    <row r="5" spans="1:3">
      <c r="A5" s="81" t="s">
        <v>575</v>
      </c>
      <c r="B5" s="86">
        <v>-6175.6399999999994</v>
      </c>
    </row>
    <row r="6" spans="1:3">
      <c r="A6" s="79" t="s">
        <v>576</v>
      </c>
      <c r="B6" s="87">
        <v>-38128.729999999996</v>
      </c>
    </row>
    <row r="7" spans="1:3">
      <c r="A7" s="81" t="s">
        <v>577</v>
      </c>
      <c r="B7" s="86">
        <v>-4939.04</v>
      </c>
    </row>
    <row r="8" spans="1:3">
      <c r="A8" s="79" t="s">
        <v>578</v>
      </c>
      <c r="B8" s="87">
        <v>-22113.120000000003</v>
      </c>
    </row>
    <row r="9" spans="1:3">
      <c r="A9" s="81" t="s">
        <v>579</v>
      </c>
      <c r="B9" s="86">
        <v>-30017.489999999998</v>
      </c>
    </row>
    <row r="10" spans="1:3">
      <c r="A10" s="79" t="s">
        <v>580</v>
      </c>
      <c r="B10" s="87">
        <v>-601.68000000000006</v>
      </c>
    </row>
    <row r="11" spans="1:3">
      <c r="A11" s="81" t="s">
        <v>581</v>
      </c>
      <c r="B11" s="86">
        <v>-25614.959999999999</v>
      </c>
    </row>
    <row r="12" spans="1:3">
      <c r="A12" s="79" t="s">
        <v>582</v>
      </c>
      <c r="B12" s="87">
        <v>-1791.9000000000003</v>
      </c>
    </row>
    <row r="13" spans="1:3">
      <c r="A13" s="81" t="s">
        <v>583</v>
      </c>
      <c r="B13" s="86">
        <v>-44351.429999999993</v>
      </c>
    </row>
    <row r="14" spans="1:3">
      <c r="A14" s="79" t="s">
        <v>584</v>
      </c>
      <c r="B14" s="87">
        <v>-1298.31</v>
      </c>
    </row>
    <row r="15" spans="1:3">
      <c r="A15" s="81" t="s">
        <v>585</v>
      </c>
      <c r="B15" s="86">
        <v>-22188.04</v>
      </c>
    </row>
    <row r="16" spans="1:3">
      <c r="A16" s="79" t="s">
        <v>586</v>
      </c>
      <c r="B16" s="87">
        <v>-21811.258617548032</v>
      </c>
    </row>
    <row r="17" spans="1:2">
      <c r="A17" s="81" t="s">
        <v>587</v>
      </c>
      <c r="B17" s="86">
        <v>-4057.51</v>
      </c>
    </row>
    <row r="18" spans="1:2">
      <c r="A18" s="79" t="s">
        <v>588</v>
      </c>
      <c r="B18" s="87">
        <v>-3750</v>
      </c>
    </row>
    <row r="19" spans="1:2">
      <c r="A19" s="81" t="s">
        <v>589</v>
      </c>
      <c r="B19" s="86">
        <v>-2370</v>
      </c>
    </row>
    <row r="20" spans="1:2">
      <c r="A20" s="79" t="s">
        <v>590</v>
      </c>
      <c r="B20" s="87">
        <v>-23817.14</v>
      </c>
    </row>
    <row r="21" spans="1:2">
      <c r="A21" s="81" t="s">
        <v>591</v>
      </c>
      <c r="B21" s="86">
        <v>-1754.56</v>
      </c>
    </row>
    <row r="22" spans="1:2">
      <c r="A22" s="79" t="s">
        <v>592</v>
      </c>
      <c r="B22" s="87">
        <v>-578.09</v>
      </c>
    </row>
    <row r="23" spans="1:2">
      <c r="A23" s="81" t="s">
        <v>593</v>
      </c>
      <c r="B23" s="86">
        <v>-13980</v>
      </c>
    </row>
    <row r="24" spans="1:2" ht="15" thickBot="1">
      <c r="A24" s="85" t="s">
        <v>9</v>
      </c>
      <c r="B24" s="112">
        <f>SUM(B4:B23)</f>
        <v>-304704.22861754801</v>
      </c>
    </row>
    <row r="25" spans="1:2" ht="15" thickTop="1">
      <c r="B25" s="13"/>
    </row>
    <row r="26" spans="1:2">
      <c r="A26" s="91" t="s">
        <v>594</v>
      </c>
      <c r="B26" s="87">
        <v>311661.36</v>
      </c>
    </row>
    <row r="27" spans="1:2" ht="15" thickBot="1">
      <c r="A27" s="92" t="s">
        <v>595</v>
      </c>
      <c r="B27" s="93">
        <f>B26+B24</f>
        <v>6957.1313824519748</v>
      </c>
    </row>
    <row r="28" spans="1:2" ht="15" thickTop="1"/>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7AB1A-A32F-4A94-BECE-3DDFA0EBD303}">
  <dimension ref="A1:H8"/>
  <sheetViews>
    <sheetView showGridLines="0" view="pageBreakPreview" zoomScale="175" zoomScaleNormal="130" zoomScaleSheetLayoutView="175" workbookViewId="0">
      <selection activeCell="C30" sqref="C30"/>
    </sheetView>
  </sheetViews>
  <sheetFormatPr defaultColWidth="8.6328125" defaultRowHeight="14.5"/>
  <cols>
    <col min="1" max="1" width="1.90625" style="15" customWidth="1"/>
    <col min="2" max="2" width="21.7265625" style="15" customWidth="1"/>
    <col min="3" max="4" width="13.90625" style="15" customWidth="1"/>
    <col min="5" max="5" width="20.1796875" style="15" customWidth="1"/>
    <col min="6" max="6" width="14.1796875" style="15" customWidth="1"/>
    <col min="7" max="7" width="12.36328125" style="15" customWidth="1"/>
    <col min="8" max="8" width="8.6328125" style="15"/>
    <col min="9" max="9" width="3.1796875" style="15" customWidth="1"/>
    <col min="10" max="16384" width="8.6328125" style="15"/>
  </cols>
  <sheetData>
    <row r="1" spans="1:8" ht="26">
      <c r="B1" s="270" t="s">
        <v>1273</v>
      </c>
      <c r="C1" s="274"/>
      <c r="D1" s="274"/>
      <c r="E1" s="274"/>
      <c r="F1" s="274"/>
      <c r="G1" s="276"/>
      <c r="H1" s="276"/>
    </row>
    <row r="2" spans="1:8">
      <c r="A2" s="4"/>
      <c r="B2" s="4"/>
      <c r="C2" s="4"/>
      <c r="D2" s="4"/>
      <c r="E2" s="4"/>
      <c r="F2" s="4"/>
      <c r="G2" s="130"/>
      <c r="H2" s="130"/>
    </row>
    <row r="3" spans="1:8" ht="49.5" customHeight="1">
      <c r="B3" s="277" t="s">
        <v>918</v>
      </c>
      <c r="C3" s="277" t="s">
        <v>1121</v>
      </c>
      <c r="D3" s="277" t="s">
        <v>919</v>
      </c>
      <c r="E3" s="277" t="s">
        <v>920</v>
      </c>
      <c r="F3" s="277" t="s">
        <v>921</v>
      </c>
      <c r="G3" s="277" t="s">
        <v>1119</v>
      </c>
      <c r="H3" s="277" t="s">
        <v>1116</v>
      </c>
    </row>
    <row r="4" spans="1:8">
      <c r="B4" s="94" t="s">
        <v>1122</v>
      </c>
      <c r="C4" s="278">
        <v>500</v>
      </c>
      <c r="D4" s="278">
        <v>425</v>
      </c>
      <c r="E4" s="279">
        <v>110</v>
      </c>
      <c r="F4" s="280">
        <f>D4*E4</f>
        <v>46750</v>
      </c>
      <c r="G4" s="280">
        <v>404970</v>
      </c>
      <c r="H4" s="282">
        <f>F4/G4</f>
        <v>0.11544064992468578</v>
      </c>
    </row>
    <row r="6" spans="1:8">
      <c r="B6" s="281" t="s">
        <v>1117</v>
      </c>
    </row>
    <row r="7" spans="1:8">
      <c r="B7" s="281" t="s">
        <v>1118</v>
      </c>
    </row>
    <row r="8" spans="1:8">
      <c r="B8" s="281" t="s">
        <v>1120</v>
      </c>
    </row>
  </sheetData>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60A0-D4FD-400A-ABEC-6868C4F90CD4}">
  <dimension ref="A1:R88"/>
  <sheetViews>
    <sheetView showGridLines="0" view="pageBreakPreview" zoomScale="115" zoomScaleNormal="244" zoomScaleSheetLayoutView="115" workbookViewId="0">
      <pane xSplit="2" ySplit="4" topLeftCell="C5" activePane="bottomRight" state="frozen"/>
      <selection pane="topRight" activeCell="D1" sqref="D1"/>
      <selection pane="bottomLeft" activeCell="A5" sqref="A5"/>
      <selection pane="bottomRight" activeCell="B43" sqref="B43"/>
    </sheetView>
  </sheetViews>
  <sheetFormatPr defaultRowHeight="12"/>
  <cols>
    <col min="1" max="1" width="20.54296875" style="56" bestFit="1" customWidth="1"/>
    <col min="2" max="2" width="8.7265625" style="56"/>
    <col min="3" max="3" width="10" style="56" bestFit="1" customWidth="1"/>
    <col min="4" max="4" width="12.54296875" style="56" bestFit="1" customWidth="1"/>
    <col min="5" max="7" width="11.453125" style="56" customWidth="1"/>
    <col min="8" max="8" width="13.6328125" style="56" bestFit="1" customWidth="1"/>
    <col min="9" max="9" width="13.6328125" style="56" customWidth="1"/>
    <col min="10" max="10" width="12.26953125" style="56" customWidth="1"/>
    <col min="11" max="11" width="8.7265625" style="56"/>
    <col min="12" max="13" width="10.6328125" style="56" customWidth="1"/>
    <col min="14" max="14" width="10.6328125" style="56" bestFit="1" customWidth="1"/>
    <col min="15" max="15" width="3.36328125" style="177" customWidth="1"/>
    <col min="16" max="16384" width="8.7265625" style="56"/>
  </cols>
  <sheetData>
    <row r="1" spans="1:14" ht="26">
      <c r="A1" s="270" t="s">
        <v>1004</v>
      </c>
    </row>
    <row r="2" spans="1:14" ht="14.5">
      <c r="A2" s="1"/>
    </row>
    <row r="3" spans="1:14">
      <c r="A3" s="268" t="s">
        <v>992</v>
      </c>
      <c r="D3" s="249" t="s">
        <v>1086</v>
      </c>
      <c r="E3" s="269">
        <v>1.7999999999999999E-2</v>
      </c>
    </row>
    <row r="4" spans="1:14" ht="24">
      <c r="A4" s="221" t="s">
        <v>539</v>
      </c>
      <c r="B4" s="221" t="s">
        <v>18</v>
      </c>
      <c r="C4" s="221" t="s">
        <v>20</v>
      </c>
      <c r="D4" s="221" t="s">
        <v>1084</v>
      </c>
      <c r="E4" s="221" t="s">
        <v>1085</v>
      </c>
      <c r="F4" s="41" t="s">
        <v>1113</v>
      </c>
      <c r="G4" s="41" t="s">
        <v>1112</v>
      </c>
      <c r="H4" s="221" t="s">
        <v>974</v>
      </c>
      <c r="I4" s="126" t="s">
        <v>1091</v>
      </c>
      <c r="J4" s="221" t="s">
        <v>1114</v>
      </c>
      <c r="K4" s="221" t="s">
        <v>1115</v>
      </c>
      <c r="L4" s="221" t="s">
        <v>976</v>
      </c>
      <c r="M4" s="221" t="s">
        <v>1082</v>
      </c>
      <c r="N4" s="221" t="s">
        <v>1083</v>
      </c>
    </row>
    <row r="5" spans="1:14">
      <c r="A5" s="261" t="s">
        <v>189</v>
      </c>
      <c r="B5" s="262" t="str">
        <f>IFERROR(INDEX('Rent Roll - Lib'!$G$6:$G$169,MATCH(A5,'Rent Roll - Lib'!$D$6:$D$169,0)),"-")</f>
        <v>Retail</v>
      </c>
      <c r="C5" s="263" cm="1">
        <f t="array" ref="C5">SUMPRODUCT((TRIM('Rent Roll - Lib'!$D$6:$D$169)=A5)*('Rent Roll - Lib'!$H$6:$H$169="Active")*'Rent Roll - Lib'!$I$6:$I$169)</f>
        <v>180</v>
      </c>
      <c r="D5" s="267" cm="1">
        <f t="array" ref="D5">SUMPRODUCT((TRIM('Rent Roll - Lib'!$D$6:$D$169)=A5)*('Rent Roll - Lib'!$H$6:$H$169="Active")*'Rent Roll - Lib'!$P$6:$P$169)*12</f>
        <v>56548.799999999996</v>
      </c>
      <c r="E5" s="267">
        <f t="shared" ref="E5:E40" si="0">D5/(1+$E$3)</f>
        <v>55548.919449901761</v>
      </c>
      <c r="F5" s="267">
        <v>436162.05761856702</v>
      </c>
      <c r="G5" s="267">
        <v>369388.59167849866</v>
      </c>
      <c r="H5" s="267">
        <v>389595.03608481598</v>
      </c>
      <c r="I5" s="264"/>
      <c r="J5" s="264">
        <f t="shared" ref="J5:J36" si="1">H5/C5</f>
        <v>2164.4168671378666</v>
      </c>
      <c r="K5" s="265">
        <f t="shared" ref="K5:K36" si="2">IFERROR(IF(OR(E5=0,H5="-",H5=0),"-",D5/H5),"-")</f>
        <v>0.14514763988853585</v>
      </c>
      <c r="L5" s="264">
        <v>64064.748943951803</v>
      </c>
      <c r="M5" s="266" cm="1">
        <f t="array" ref="M5">SUMPRODUCT((TRIM('Rent Roll - Lib'!$D$6:$D$169)=A5)*('Rent Roll - Lib'!$H$6:$H$169="Active")*'Rent Roll - Lib'!$U$6:$U$169)*12+SUMPRODUCT((TRIM('Rent Roll - Lib'!$D$6:$D$169)=A5)*('Rent Roll - Lib'!$H$6:$H$169="Active")*'Rent Roll - Lib'!$AA$6:$AA$169)*12</f>
        <v>523173.6</v>
      </c>
      <c r="N5" s="304">
        <f>(E5+M5/'Portfolio Overview'!$C$14)/H5</f>
        <v>0.19761663600032953</v>
      </c>
    </row>
    <row r="6" spans="1:14">
      <c r="A6" s="261" t="s">
        <v>144</v>
      </c>
      <c r="B6" s="262" t="str">
        <f>IFERROR(INDEX('Rent Roll - Lib'!$G$6:$G$169,MATCH(A6,'Rent Roll - Lib'!$D$6:$D$169,0)),"-")</f>
        <v>Retail</v>
      </c>
      <c r="C6" s="263" cm="1">
        <f t="array" ref="C6">SUMPRODUCT((TRIM('Rent Roll - Lib'!$D$6:$D$169)=A6)*('Rent Roll - Lib'!$H$6:$H$169="Active")*'Rent Roll - Lib'!$I$6:$I$169)</f>
        <v>217</v>
      </c>
      <c r="D6" s="267" cm="1">
        <f t="array" ref="D6">SUMPRODUCT((TRIM('Rent Roll - Lib'!$D$6:$D$169)=A6)*('Rent Roll - Lib'!$H$6:$H$169="Active")*'Rent Roll - Lib'!$P$6:$P$169)*12</f>
        <v>33825.96</v>
      </c>
      <c r="E6" s="267">
        <f t="shared" si="0"/>
        <v>33227.858546168958</v>
      </c>
      <c r="F6" s="267">
        <v>268094.69808529498</v>
      </c>
      <c r="G6" s="267">
        <v>277192.19852128415</v>
      </c>
      <c r="H6" s="267">
        <v>291033.80970113497</v>
      </c>
      <c r="I6" s="264"/>
      <c r="J6" s="264">
        <f t="shared" si="1"/>
        <v>1341.1696299591474</v>
      </c>
      <c r="K6" s="265">
        <f t="shared" si="2"/>
        <v>0.11622690860122457</v>
      </c>
      <c r="L6" s="264">
        <v>82810.099673278193</v>
      </c>
      <c r="M6" s="266" cm="1">
        <f t="array" ref="M6">SUMPRODUCT((TRIM('Rent Roll - Lib'!$D$6:$D$169)=A6)*('Rent Roll - Lib'!$H$6:$H$169="Active")*'Rent Roll - Lib'!$U$6:$U$169)*12+SUMPRODUCT((TRIM('Rent Roll - Lib'!$D$6:$D$169)=A6)*('Rent Roll - Lib'!$H$6:$H$169="Active")*'Rent Roll - Lib'!$AA$6:$AA$169)*12</f>
        <v>629386.80000000005</v>
      </c>
      <c r="N6" s="304">
        <f>(E6+M6/'Portfolio Overview'!$C$14)/H6</f>
        <v>0.20280255270130335</v>
      </c>
    </row>
    <row r="7" spans="1:14">
      <c r="A7" s="232" t="s">
        <v>1278</v>
      </c>
      <c r="B7" s="262" t="str">
        <f>IFERROR(INDEX('Rent Roll - Lib'!$G$6:$G$169,MATCH(A7,'Rent Roll - Lib'!$D$6:$D$169,0)),"-")</f>
        <v>Retail</v>
      </c>
      <c r="C7" s="263" cm="1">
        <f t="array" ref="C7">SUMPRODUCT((TRIM('Rent Roll - Lib'!$D$6:$D$169)=A7)*('Rent Roll - Lib'!$H$6:$H$169="Active")*'Rent Roll - Lib'!$I$6:$I$169)</f>
        <v>178</v>
      </c>
      <c r="D7" s="267">
        <f>217.213114754098*12</f>
        <v>2606.557377049176</v>
      </c>
      <c r="E7" s="267">
        <f t="shared" si="0"/>
        <v>2560.4689361976189</v>
      </c>
      <c r="F7" s="267">
        <v>21035.634560126258</v>
      </c>
      <c r="G7" s="267">
        <v>31043.802508502115</v>
      </c>
      <c r="H7" s="267">
        <v>29695.328811507701</v>
      </c>
      <c r="I7" s="264"/>
      <c r="J7" s="264">
        <f t="shared" si="1"/>
        <v>166.82768995229046</v>
      </c>
      <c r="K7" s="265">
        <f t="shared" si="2"/>
        <v>8.7776680083066411E-2</v>
      </c>
      <c r="L7" s="264">
        <v>9789.7350724783792</v>
      </c>
      <c r="M7" s="266">
        <f>12200.0488*12</f>
        <v>146400.58559999999</v>
      </c>
      <c r="N7" s="304">
        <f>(E7+M7/'Portfolio Overview'!$C$14)/H7</f>
        <v>0.28827742540032791</v>
      </c>
    </row>
    <row r="8" spans="1:14">
      <c r="A8" s="187" t="s">
        <v>211</v>
      </c>
      <c r="B8" s="262" t="str">
        <f>IFERROR(INDEX('Rent Roll - Lib'!$G$6:$G$169,MATCH(A8,'Rent Roll - Lib'!$D$6:$D$169,0)),"-")</f>
        <v>Retail</v>
      </c>
      <c r="C8" s="263" cm="1">
        <f t="array" ref="C8">SUMPRODUCT((TRIM('Rent Roll - Lib'!$D$6:$D$169)=A8)*('Rent Roll - Lib'!$H$6:$H$169="Active")*'Rent Roll - Lib'!$I$6:$I$169)</f>
        <v>104</v>
      </c>
      <c r="D8" s="267" cm="1">
        <f t="array" ref="D8">SUMPRODUCT((TRIM('Rent Roll - Lib'!$D$6:$D$169)=A8)*('Rent Roll - Lib'!$H$6:$H$169="Active")*'Rent Roll - Lib'!$P$6:$P$169)*12</f>
        <v>28828.800000000003</v>
      </c>
      <c r="E8" s="267">
        <f t="shared" si="0"/>
        <v>28319.056974459727</v>
      </c>
      <c r="F8" s="267">
        <v>225692.43570342218</v>
      </c>
      <c r="G8" s="267">
        <v>190539.92747238188</v>
      </c>
      <c r="H8" s="267">
        <v>200420.41262612568</v>
      </c>
      <c r="I8" s="264"/>
      <c r="J8" s="264">
        <f t="shared" si="1"/>
        <v>1927.1193521742853</v>
      </c>
      <c r="K8" s="265">
        <f t="shared" si="2"/>
        <v>0.14384163580073403</v>
      </c>
      <c r="L8" s="264">
        <v>39890.722853571948</v>
      </c>
      <c r="M8" s="266" cm="1">
        <f t="array" ref="M8">SUMPRODUCT((TRIM('Rent Roll - Lib'!$D$6:$D$169)=A8)*('Rent Roll - Lib'!$H$6:$H$169="Active")*'Rent Roll - Lib'!$U$6:$U$169)*12+SUMPRODUCT((TRIM('Rent Roll - Lib'!$D$6:$D$169)=A8)*('Rent Roll - Lib'!$H$6:$H$169="Active")*'Rent Roll - Lib'!$AA$6:$AA$169)*12</f>
        <v>301242.23999999999</v>
      </c>
      <c r="N8" s="304">
        <f>(E8+M8/'Portfolio Overview'!$C$14)/H8</f>
        <v>0.20289874611196071</v>
      </c>
    </row>
    <row r="9" spans="1:14">
      <c r="A9" s="187" t="s">
        <v>438</v>
      </c>
      <c r="B9" s="262" t="str">
        <f>IFERROR(INDEX('Rent Roll - Lib'!$G$6:$G$169,MATCH(A9,'Rent Roll - Lib'!$D$6:$D$169,0)),"-")</f>
        <v>Carwash</v>
      </c>
      <c r="C9" s="263" cm="1">
        <f t="array" ref="C9">SUMPRODUCT((TRIM('Rent Roll - Lib'!$D$6:$D$169)=A9)*('Rent Roll - Lib'!$H$6:$H$169="Active")*'Rent Roll - Lib'!$I$6:$I$169)</f>
        <v>135</v>
      </c>
      <c r="D9" s="267" cm="1">
        <f t="array" ref="D9">SUMPRODUCT((TRIM('Rent Roll - Lib'!$D$6:$D$169)=A9)*('Rent Roll - Lib'!$H$6:$H$169="Active")*'Rent Roll - Lib'!$P$6:$P$169)*12</f>
        <v>19489.249180327868</v>
      </c>
      <c r="E9" s="267">
        <f t="shared" si="0"/>
        <v>19144.645560243483</v>
      </c>
      <c r="F9" s="267">
        <v>59527.592858630378</v>
      </c>
      <c r="G9" s="267">
        <v>57939.277647494302</v>
      </c>
      <c r="H9" s="267">
        <v>56708.509109780593</v>
      </c>
      <c r="I9" s="264"/>
      <c r="J9" s="264">
        <f t="shared" si="1"/>
        <v>420.06303044281918</v>
      </c>
      <c r="K9" s="265">
        <f t="shared" si="2"/>
        <v>0.3436741590684233</v>
      </c>
      <c r="L9" s="264">
        <v>8652.9559628347088</v>
      </c>
      <c r="M9" s="266" cm="1">
        <f t="array" ref="M9">SUMPRODUCT((TRIM('Rent Roll - Lib'!$D$6:$D$169)=A9)*('Rent Roll - Lib'!$H$6:$H$169="Active")*'Rent Roll - Lib'!$U$6:$U$169)*12+SUMPRODUCT((TRIM('Rent Roll - Lib'!$D$6:$D$169)=A9)*('Rent Roll - Lib'!$H$6:$H$169="Active")*'Rent Roll - Lib'!$AA$6:$AA$169)*12</f>
        <v>64184.399999999994</v>
      </c>
      <c r="N9" s="304">
        <f>(E9+M9/'Portfolio Overview'!$C$14)/H9</f>
        <v>0.38398388705319014</v>
      </c>
    </row>
    <row r="10" spans="1:14">
      <c r="A10" s="187" t="s">
        <v>358</v>
      </c>
      <c r="B10" s="262" t="str">
        <f>IFERROR(INDEX('Rent Roll - Lib'!$G$6:$G$169,MATCH(A10,'Rent Roll - Lib'!$D$6:$D$169,0)),"-")</f>
        <v>Retail</v>
      </c>
      <c r="C10" s="263" cm="1">
        <f t="array" ref="C10">SUMPRODUCT((TRIM('Rent Roll - Lib'!$D$6:$D$169)=A10)*('Rent Roll - Lib'!$H$6:$H$169="Active")*'Rent Roll - Lib'!$I$6:$I$169)</f>
        <v>674</v>
      </c>
      <c r="D10" s="267" cm="1">
        <f t="array" ref="D10">SUMPRODUCT((TRIM('Rent Roll - Lib'!$D$6:$D$169)=A10)*('Rent Roll - Lib'!$H$6:$H$169="Active")*'Rent Roll - Lib'!$P$6:$P$169)*12</f>
        <v>33969.600000000006</v>
      </c>
      <c r="E10" s="267">
        <f t="shared" si="0"/>
        <v>33368.958742632618</v>
      </c>
      <c r="F10" s="267">
        <v>0</v>
      </c>
      <c r="G10" s="267">
        <v>64685.87416270531</v>
      </c>
      <c r="H10" s="267">
        <v>216058.63906783861</v>
      </c>
      <c r="I10" s="264"/>
      <c r="J10" s="264">
        <f t="shared" si="1"/>
        <v>320.56177903240149</v>
      </c>
      <c r="K10" s="265">
        <f t="shared" si="2"/>
        <v>0.15722398394509071</v>
      </c>
      <c r="L10" s="264">
        <v>53120.682469490624</v>
      </c>
      <c r="M10" s="266" cm="1">
        <f t="array" ref="M10">SUMPRODUCT((TRIM('Rent Roll - Lib'!$D$6:$D$169)=A10)*('Rent Roll - Lib'!$H$6:$H$169="Active")*'Rent Roll - Lib'!$U$6:$U$169)*12+SUMPRODUCT((TRIM('Rent Roll - Lib'!$D$6:$D$169)=A10)*('Rent Roll - Lib'!$H$6:$H$169="Active")*'Rent Roll - Lib'!$AA$6:$AA$169)*12</f>
        <v>671061.36</v>
      </c>
      <c r="N10" s="304">
        <f>(E10+M10/'Portfolio Overview'!$C$14)/H10</f>
        <v>0.28173589243806357</v>
      </c>
    </row>
    <row r="11" spans="1:14">
      <c r="A11" s="261" t="s">
        <v>379</v>
      </c>
      <c r="B11" s="262" t="str">
        <f>IFERROR(INDEX('Rent Roll - Lib'!$G$6:$G$169,MATCH(A11,'Rent Roll - Lib'!$D$6:$D$169,0)),"-")</f>
        <v>Retail</v>
      </c>
      <c r="C11" s="263" cm="1">
        <f t="array" ref="C11">SUMPRODUCT((TRIM('Rent Roll - Lib'!$D$6:$D$169)=A11)*('Rent Roll - Lib'!$H$6:$H$169="Active")*'Rent Roll - Lib'!$I$6:$I$169)</f>
        <v>100.1</v>
      </c>
      <c r="D11" s="267" cm="1">
        <f t="array" ref="D11">SUMPRODUCT((TRIM('Rent Roll - Lib'!$D$6:$D$169)=A11)*('Rent Roll - Lib'!$H$6:$H$169="Active")*'Rent Roll - Lib'!$P$6:$P$169)*12</f>
        <v>22846.800000000003</v>
      </c>
      <c r="E11" s="267">
        <f t="shared" si="0"/>
        <v>22442.829076620827</v>
      </c>
      <c r="F11" s="267">
        <v>582683.73863370391</v>
      </c>
      <c r="G11" s="267">
        <v>519117.18729241955</v>
      </c>
      <c r="H11" s="267">
        <v>518292.65112198098</v>
      </c>
      <c r="I11" s="264"/>
      <c r="J11" s="264">
        <f t="shared" si="1"/>
        <v>5177.7487624573523</v>
      </c>
      <c r="K11" s="265">
        <f t="shared" si="2"/>
        <v>4.4080887410890522E-2</v>
      </c>
      <c r="L11" s="264">
        <v>133665.308847129</v>
      </c>
      <c r="M11" s="266" cm="1">
        <f t="array" ref="M11">SUMPRODUCT((TRIM('Rent Roll - Lib'!$D$6:$D$169)=A11)*('Rent Roll - Lib'!$H$6:$H$169="Active")*'Rent Roll - Lib'!$U$6:$U$169)*12+SUMPRODUCT((TRIM('Rent Roll - Lib'!$D$6:$D$169)=A11)*('Rent Roll - Lib'!$H$6:$H$169="Active")*'Rent Roll - Lib'!$AA$6:$AA$169)*12</f>
        <v>289297.00799999997</v>
      </c>
      <c r="N11" s="304">
        <f>(E11+M11/'Portfolio Overview'!$C$14)/H11</f>
        <v>6.6177407216693879E-2</v>
      </c>
    </row>
    <row r="12" spans="1:14">
      <c r="A12" s="262" t="s">
        <v>251</v>
      </c>
      <c r="B12" s="262" t="str">
        <f>IFERROR(INDEX('Rent Roll - Lib'!$G$6:$G$169,MATCH(A12,'Rent Roll - Lib'!$D$6:$D$169,0)),"-")</f>
        <v>Retail</v>
      </c>
      <c r="C12" s="263" cm="1">
        <f t="array" ref="C12">SUMPRODUCT((TRIM('Rent Roll - Lib'!$D$6:$D$169)=A12)*('Rent Roll - Lib'!$H$6:$H$169="Active")*'Rent Roll - Lib'!$I$6:$I$169)</f>
        <v>129</v>
      </c>
      <c r="D12" s="267" cm="1">
        <f t="array" ref="D12">SUMPRODUCT((TRIM('Rent Roll - Lib'!$D$6:$D$169)=A12)*('Rent Roll - Lib'!$H$6:$H$169="Active")*'Rent Roll - Lib'!$P$6:$P$169)*12</f>
        <v>32508</v>
      </c>
      <c r="E12" s="267">
        <f t="shared" si="0"/>
        <v>31933.202357563849</v>
      </c>
      <c r="F12" s="267">
        <v>229726.50483117934</v>
      </c>
      <c r="G12" s="267">
        <v>216871.35499552049</v>
      </c>
      <c r="H12" s="267">
        <v>226836.95990025601</v>
      </c>
      <c r="I12" s="264"/>
      <c r="J12" s="264">
        <f t="shared" si="1"/>
        <v>1758.4260457384187</v>
      </c>
      <c r="K12" s="265">
        <f t="shared" si="2"/>
        <v>0.14330997917753047</v>
      </c>
      <c r="L12" s="267">
        <v>40315.663618648301</v>
      </c>
      <c r="M12" s="266" cm="1">
        <f t="array" ref="M12">SUMPRODUCT((TRIM('Rent Roll - Lib'!$D$6:$D$169)=A12)*('Rent Roll - Lib'!$H$6:$H$169="Active")*'Rent Roll - Lib'!$U$6:$U$169)*12+SUMPRODUCT((TRIM('Rent Roll - Lib'!$D$6:$D$169)=A12)*('Rent Roll - Lib'!$H$6:$H$169="Active")*'Rent Roll - Lib'!$AA$6:$AA$169)*12</f>
        <v>374941.08</v>
      </c>
      <c r="N12" s="304">
        <f>(E12+M12/'Portfolio Overview'!$C$14)/H12</f>
        <v>0.20851822420508687</v>
      </c>
    </row>
    <row r="13" spans="1:14">
      <c r="A13" s="262" t="s">
        <v>245</v>
      </c>
      <c r="B13" s="262" t="str">
        <f>IFERROR(INDEX('Rent Roll - Lib'!$G$6:$G$169,MATCH(A13,'Rent Roll - Lib'!$D$6:$D$169,0)),"-")</f>
        <v>Retail</v>
      </c>
      <c r="C13" s="263" cm="1">
        <f t="array" ref="C13">SUMPRODUCT((TRIM('Rent Roll - Lib'!$D$6:$D$169)=A13)*('Rent Roll - Lib'!$H$6:$H$169="Active")*'Rent Roll - Lib'!$I$6:$I$169)</f>
        <v>1381</v>
      </c>
      <c r="D13" s="267" cm="1">
        <f t="array" ref="D13">SUMPRODUCT((TRIM('Rent Roll - Lib'!$D$6:$D$169)=A13)*('Rent Roll - Lib'!$H$6:$H$169="Active")*'Rent Roll - Lib'!$P$6:$P$169)*12</f>
        <v>144176.40000000002</v>
      </c>
      <c r="E13" s="267">
        <f t="shared" si="0"/>
        <v>141627.11198428294</v>
      </c>
      <c r="F13" s="267">
        <v>1541764.218042989</v>
      </c>
      <c r="G13" s="267">
        <v>1367670.7813275412</v>
      </c>
      <c r="H13" s="267">
        <v>1360395.55302342</v>
      </c>
      <c r="I13" s="264"/>
      <c r="J13" s="264">
        <f t="shared" si="1"/>
        <v>985.08005287720493</v>
      </c>
      <c r="K13" s="265">
        <f t="shared" si="2"/>
        <v>0.10598123441345735</v>
      </c>
      <c r="L13" s="267">
        <v>264188.07272053498</v>
      </c>
      <c r="M13" s="266" cm="1">
        <f t="array" ref="M13">SUMPRODUCT((TRIM('Rent Roll - Lib'!$D$6:$D$169)=A13)*('Rent Roll - Lib'!$H$6:$H$169="Active")*'Rent Roll - Lib'!$U$6:$U$169)*12+SUMPRODUCT((TRIM('Rent Roll - Lib'!$D$6:$D$169)=A13)*('Rent Roll - Lib'!$H$6:$H$169="Active")*'Rent Roll - Lib'!$AA$6:$AA$169)*12</f>
        <v>1864084.8479999998</v>
      </c>
      <c r="N13" s="304">
        <f>(E13+M13/'Portfolio Overview'!$C$14)/H13</f>
        <v>0.16026517544822461</v>
      </c>
    </row>
    <row r="14" spans="1:14">
      <c r="A14" s="261" t="s">
        <v>294</v>
      </c>
      <c r="B14" s="262" t="str">
        <f>IFERROR(INDEX('Rent Roll - Lib'!$G$6:$G$169,MATCH(A14,'Rent Roll - Lib'!$D$6:$D$169,0)),"-")</f>
        <v>Retail</v>
      </c>
      <c r="C14" s="263" cm="1">
        <f t="array" ref="C14">SUMPRODUCT((TRIM('Rent Roll - Lib'!$D$6:$D$169)=A14)*('Rent Roll - Lib'!$H$6:$H$169="Active")*'Rent Roll - Lib'!$I$6:$I$169)</f>
        <v>78</v>
      </c>
      <c r="D14" s="267" cm="1">
        <f t="array" ref="D14">SUMPRODUCT((TRIM('Rent Roll - Lib'!$D$6:$D$169)=A14)*('Rent Roll - Lib'!$H$6:$H$169="Active")*'Rent Roll - Lib'!$P$6:$P$169)*12</f>
        <v>35268.479999999996</v>
      </c>
      <c r="E14" s="267">
        <f t="shared" si="0"/>
        <v>34644.872298624752</v>
      </c>
      <c r="F14" s="267">
        <v>0</v>
      </c>
      <c r="G14" s="267">
        <v>152932.79491107329</v>
      </c>
      <c r="H14" s="267">
        <v>279357.25045171002</v>
      </c>
      <c r="I14" s="264"/>
      <c r="J14" s="264">
        <f t="shared" si="1"/>
        <v>3581.5032109193594</v>
      </c>
      <c r="K14" s="265">
        <f t="shared" si="2"/>
        <v>0.12624866525916978</v>
      </c>
      <c r="L14" s="264">
        <v>63144.010349531804</v>
      </c>
      <c r="M14" s="266" cm="1">
        <f t="array" ref="M14">SUMPRODUCT((TRIM('Rent Roll - Lib'!$D$6:$D$169)=A14)*('Rent Roll - Lib'!$H$6:$H$169="Active")*'Rent Roll - Lib'!$U$6:$U$169)*12+SUMPRODUCT((TRIM('Rent Roll - Lib'!$D$6:$D$169)=A14)*('Rent Roll - Lib'!$H$6:$H$169="Active")*'Rent Roll - Lib'!$AA$6:$AA$169)*12</f>
        <v>197411.76</v>
      </c>
      <c r="N14" s="304">
        <f>(E14+M14/'Portfolio Overview'!$C$14)/H14</f>
        <v>0.15297801696989211</v>
      </c>
    </row>
    <row r="15" spans="1:14">
      <c r="A15" s="262" t="s">
        <v>383</v>
      </c>
      <c r="B15" s="262" t="str">
        <f>IFERROR(INDEX('Rent Roll - Lib'!$G$6:$G$169,MATCH(A15,'Rent Roll - Lib'!$D$6:$D$169,0)),"-")</f>
        <v>Retail</v>
      </c>
      <c r="C15" s="263" cm="1">
        <f t="array" ref="C15">SUMPRODUCT((TRIM('Rent Roll - Lib'!$D$6:$D$169)=A15)*('Rent Roll - Lib'!$H$6:$H$169="Active")*'Rent Roll - Lib'!$I$6:$I$169)</f>
        <v>133</v>
      </c>
      <c r="D15" s="267" cm="1">
        <f t="array" ref="D15">SUMPRODUCT((TRIM('Rent Roll - Lib'!$D$6:$D$169)=A15)*('Rent Roll - Lib'!$H$6:$H$169="Active")*'Rent Roll - Lib'!$P$6:$P$169)*12</f>
        <v>50289.96</v>
      </c>
      <c r="E15" s="267">
        <f t="shared" si="0"/>
        <v>49400.746561886051</v>
      </c>
      <c r="F15" s="267">
        <v>253479.26661120343</v>
      </c>
      <c r="G15" s="267">
        <v>244790.35035456656</v>
      </c>
      <c r="H15" s="267">
        <v>238586.566261228</v>
      </c>
      <c r="I15" s="264"/>
      <c r="J15" s="264">
        <f t="shared" si="1"/>
        <v>1793.8839568513383</v>
      </c>
      <c r="K15" s="265">
        <f t="shared" si="2"/>
        <v>0.21078286505426133</v>
      </c>
      <c r="L15" s="267">
        <v>55412.814342611098</v>
      </c>
      <c r="M15" s="266" cm="1">
        <f t="array" ref="M15">SUMPRODUCT((TRIM('Rent Roll - Lib'!$D$6:$D$169)=A15)*('Rent Roll - Lib'!$H$6:$H$169="Active")*'Rent Roll - Lib'!$U$6:$U$169)*12+SUMPRODUCT((TRIM('Rent Roll - Lib'!$D$6:$D$169)=A15)*('Rent Roll - Lib'!$H$6:$H$169="Active")*'Rent Roll - Lib'!$AA$6:$AA$169)*12</f>
        <v>385242.48</v>
      </c>
      <c r="N15" s="304">
        <f>(E15+M15/'Portfolio Overview'!$C$14)/H15</f>
        <v>0.27323153106624837</v>
      </c>
    </row>
    <row r="16" spans="1:14">
      <c r="A16" s="261" t="s">
        <v>240</v>
      </c>
      <c r="B16" s="262" t="str">
        <f>IFERROR(INDEX('Rent Roll - Lib'!$G$6:$G$169,MATCH(A16,'Rent Roll - Lib'!$D$6:$D$169,0)),"-")</f>
        <v>Retail</v>
      </c>
      <c r="C16" s="263" cm="1">
        <f t="array" ref="C16">SUMPRODUCT((TRIM('Rent Roll - Lib'!$D$6:$D$169)=A16)*('Rent Roll - Lib'!$H$6:$H$169="Active")*'Rent Roll - Lib'!$I$6:$I$169)</f>
        <v>1070</v>
      </c>
      <c r="D16" s="267" cm="1">
        <f t="array" ref="D16">SUMPRODUCT((TRIM('Rent Roll - Lib'!$D$6:$D$169)=A16)*('Rent Roll - Lib'!$H$6:$H$169="Active")*'Rent Roll - Lib'!$P$6:$P$169)*12</f>
        <v>148430.40000000002</v>
      </c>
      <c r="E16" s="267">
        <f t="shared" si="0"/>
        <v>145805.89390962673</v>
      </c>
      <c r="F16" s="267">
        <v>712992.80335791875</v>
      </c>
      <c r="G16" s="267">
        <v>859190.58131216024</v>
      </c>
      <c r="H16" s="267">
        <v>874946.15061509702</v>
      </c>
      <c r="I16" s="264"/>
      <c r="J16" s="264">
        <f t="shared" si="1"/>
        <v>817.70668281784765</v>
      </c>
      <c r="K16" s="265">
        <f t="shared" si="2"/>
        <v>0.1696451831871616</v>
      </c>
      <c r="L16" s="264">
        <v>173896.55079389701</v>
      </c>
      <c r="M16" s="266" cm="1">
        <f t="array" ref="M16">SUMPRODUCT((TRIM('Rent Roll - Lib'!$D$6:$D$169)=A16)*('Rent Roll - Lib'!$H$6:$H$169="Active")*'Rent Roll - Lib'!$U$6:$U$169)*12+SUMPRODUCT((TRIM('Rent Roll - Lib'!$D$6:$D$169)=A16)*('Rent Roll - Lib'!$H$6:$H$169="Active")*'Rent Roll - Lib'!$AA$6:$AA$169)*12</f>
        <v>657921.60000000009</v>
      </c>
      <c r="N16" s="304">
        <f>(E16+M16/'Portfolio Overview'!$C$14)/H16</f>
        <v>0.19746345965196549</v>
      </c>
    </row>
    <row r="17" spans="1:14">
      <c r="A17" s="261" t="s">
        <v>41</v>
      </c>
      <c r="B17" s="262" t="str">
        <f>IFERROR(INDEX('Rent Roll - Lib'!$G$6:$G$169,MATCH(A17,'Rent Roll - Lib'!$D$6:$D$169,0)),"-")</f>
        <v>Cinema</v>
      </c>
      <c r="C17" s="263" cm="1">
        <f t="array" ref="C17">SUMPRODUCT((TRIM('Rent Roll - Lib'!$D$6:$D$169)=A17)*('Rent Roll - Lib'!$H$6:$H$169="Active")*'Rent Roll - Lib'!$I$6:$I$169)</f>
        <v>2775.5</v>
      </c>
      <c r="D17" s="267" cm="1">
        <f t="array" ref="D17">SUMPRODUCT((TRIM('Rent Roll - Lib'!$D$6:$D$169)=A17)*('Rent Roll - Lib'!$H$6:$H$169="Active")*'Rent Roll - Lib'!$P$6:$P$169)*12</f>
        <v>214490.64</v>
      </c>
      <c r="E17" s="267">
        <f t="shared" si="0"/>
        <v>210698.0746561886</v>
      </c>
      <c r="F17" s="267">
        <v>552328.20292969944</v>
      </c>
      <c r="G17" s="267">
        <v>774421.39884516841</v>
      </c>
      <c r="H17" s="267">
        <v>467421.21407255298</v>
      </c>
      <c r="I17" s="264"/>
      <c r="J17" s="264">
        <f t="shared" si="1"/>
        <v>168.4097330472178</v>
      </c>
      <c r="K17" s="265">
        <f t="shared" si="2"/>
        <v>0.45888084139610069</v>
      </c>
      <c r="L17" s="264">
        <v>228957.08161680499</v>
      </c>
      <c r="M17" s="266" cm="1">
        <f t="array" ref="M17">SUMPRODUCT((TRIM('Rent Roll - Lib'!$D$6:$D$169)=A17)*('Rent Roll - Lib'!$H$6:$H$169="Active")*'Rent Roll - Lib'!$U$6:$U$169)*12+SUMPRODUCT((TRIM('Rent Roll - Lib'!$D$6:$D$169)=A17)*('Rent Roll - Lib'!$H$6:$H$169="Active")*'Rent Roll - Lib'!$AA$6:$AA$169)*12</f>
        <v>665786.93999999994</v>
      </c>
      <c r="N17" s="304">
        <f>(E17+M17/'Portfolio Overview'!$C$14)/H17</f>
        <v>0.50914339677199316</v>
      </c>
    </row>
    <row r="18" spans="1:14">
      <c r="A18" s="262" t="s">
        <v>279</v>
      </c>
      <c r="B18" s="262" t="str">
        <f>IFERROR(INDEX('Rent Roll - Lib'!$G$6:$G$169,MATCH(A18,'Rent Roll - Lib'!$D$6:$D$169,0)),"-")</f>
        <v>Retail</v>
      </c>
      <c r="C18" s="263" cm="1">
        <f t="array" ref="C18">SUMPRODUCT((TRIM('Rent Roll - Lib'!$D$6:$D$169)=A18)*('Rent Roll - Lib'!$H$6:$H$169="Active")*'Rent Roll - Lib'!$I$6:$I$169)</f>
        <v>151</v>
      </c>
      <c r="D18" s="267" cm="1">
        <f t="array" ref="D18">SUMPRODUCT((TRIM('Rent Roll - Lib'!$D$6:$D$169)=A18)*('Rent Roll - Lib'!$H$6:$H$169="Active")*'Rent Roll - Lib'!$P$6:$P$169)*12</f>
        <v>23650.32</v>
      </c>
      <c r="E18" s="267">
        <f t="shared" si="0"/>
        <v>23232.141453831042</v>
      </c>
      <c r="F18" s="267">
        <v>237602.83495786693</v>
      </c>
      <c r="G18" s="267">
        <v>196462.94975536352</v>
      </c>
      <c r="H18" s="267">
        <v>271500.56242748402</v>
      </c>
      <c r="I18" s="264"/>
      <c r="J18" s="264">
        <f t="shared" si="1"/>
        <v>1798.0169697184372</v>
      </c>
      <c r="K18" s="265">
        <f t="shared" si="2"/>
        <v>8.7109653801608025E-2</v>
      </c>
      <c r="L18" s="267">
        <v>70949.756051560995</v>
      </c>
      <c r="M18" s="266" cm="1">
        <f t="array" ref="M18">SUMPRODUCT((TRIM('Rent Roll - Lib'!$D$6:$D$169)=A18)*('Rent Roll - Lib'!$H$6:$H$169="Active")*'Rent Roll - Lib'!$U$6:$U$169)*12+SUMPRODUCT((TRIM('Rent Roll - Lib'!$D$6:$D$169)=A18)*('Rent Roll - Lib'!$H$6:$H$169="Active")*'Rent Roll - Lib'!$AA$6:$AA$169)*12</f>
        <v>437742.95999999996</v>
      </c>
      <c r="N18" s="304">
        <f>(E18+M18/'Portfolio Overview'!$C$14)/H18</f>
        <v>0.1516476663311869</v>
      </c>
    </row>
    <row r="19" spans="1:14">
      <c r="A19" s="262" t="s">
        <v>242</v>
      </c>
      <c r="B19" s="262" t="str">
        <f>IFERROR(INDEX('Rent Roll - Lib'!$G$6:$G$169,MATCH(A19,'Rent Roll - Lib'!$D$6:$D$169,0)),"-")</f>
        <v>Retail</v>
      </c>
      <c r="C19" s="263" cm="1">
        <f t="array" ref="C19">SUMPRODUCT((TRIM('Rent Roll - Lib'!$D$6:$D$169)=A19)*('Rent Roll - Lib'!$H$6:$H$169="Active")*'Rent Roll - Lib'!$I$6:$I$169)</f>
        <v>530.79999999999995</v>
      </c>
      <c r="D19" s="267" cm="1">
        <f t="array" ref="D19">SUMPRODUCT((TRIM('Rent Roll - Lib'!$D$6:$D$169)=A19)*('Rent Roll - Lib'!$H$6:$H$169="Active")*'Rent Roll - Lib'!$P$6:$P$169)*12</f>
        <v>94270.080000000002</v>
      </c>
      <c r="E19" s="267">
        <f t="shared" si="0"/>
        <v>92603.222003929273</v>
      </c>
      <c r="F19" s="267">
        <v>677641.07662894786</v>
      </c>
      <c r="G19" s="267">
        <v>631151.90233587229</v>
      </c>
      <c r="H19" s="267">
        <v>604022.78276983404</v>
      </c>
      <c r="I19" s="264"/>
      <c r="J19" s="264">
        <f t="shared" si="1"/>
        <v>1137.9479705535684</v>
      </c>
      <c r="K19" s="265">
        <f t="shared" si="2"/>
        <v>0.15607040444353917</v>
      </c>
      <c r="L19" s="267">
        <v>133211.25754705901</v>
      </c>
      <c r="M19" s="266" cm="1">
        <f t="array" ref="M19">SUMPRODUCT((TRIM('Rent Roll - Lib'!$D$6:$D$169)=A19)*('Rent Roll - Lib'!$H$6:$H$169="Active")*'Rent Roll - Lib'!$U$6:$U$169)*12+SUMPRODUCT((TRIM('Rent Roll - Lib'!$D$6:$D$169)=A19)*('Rent Roll - Lib'!$H$6:$H$169="Active")*'Rent Roll - Lib'!$AA$6:$AA$169)*12</f>
        <v>352799.40479999996</v>
      </c>
      <c r="N19" s="304">
        <f>(E19+M19/'Portfolio Overview'!$C$14)/H19</f>
        <v>0.17724863541235972</v>
      </c>
    </row>
    <row r="20" spans="1:14">
      <c r="A20" s="261" t="s">
        <v>400</v>
      </c>
      <c r="B20" s="262" t="str">
        <f>IFERROR(INDEX('Rent Roll - Lib'!$G$6:$G$169,MATCH(A20,'Rent Roll - Lib'!$D$6:$D$169,0)),"-")</f>
        <v>Retail</v>
      </c>
      <c r="C20" s="263" cm="1">
        <f t="array" ref="C20">SUMPRODUCT((TRIM('Rent Roll - Lib'!$D$6:$D$169)=A20)*('Rent Roll - Lib'!$H$6:$H$169="Active")*'Rent Roll - Lib'!$I$6:$I$169)</f>
        <v>112.8</v>
      </c>
      <c r="D20" s="267" cm="1">
        <f t="array" ref="D20">SUMPRODUCT((TRIM('Rent Roll - Lib'!$D$6:$D$169)=A20)*('Rent Roll - Lib'!$H$6:$H$169="Active")*'Rent Roll - Lib'!$P$6:$P$169)*12</f>
        <v>37431.600000000006</v>
      </c>
      <c r="E20" s="267">
        <f t="shared" si="0"/>
        <v>36769.744597249512</v>
      </c>
      <c r="F20" s="267">
        <v>347453.72757112794</v>
      </c>
      <c r="G20" s="267">
        <v>400887.17439346306</v>
      </c>
      <c r="H20" s="267">
        <v>472133.63724034798</v>
      </c>
      <c r="I20" s="264"/>
      <c r="J20" s="264">
        <f t="shared" si="1"/>
        <v>4185.581890428617</v>
      </c>
      <c r="K20" s="265">
        <f t="shared" si="2"/>
        <v>7.9281790254958656E-2</v>
      </c>
      <c r="L20" s="264">
        <v>120424.139636035</v>
      </c>
      <c r="M20" s="266" cm="1">
        <f t="array" ref="M20">SUMPRODUCT((TRIM('Rent Roll - Lib'!$D$6:$D$169)=A20)*('Rent Roll - Lib'!$H$6:$H$169="Active")*'Rent Roll - Lib'!$U$6:$U$169)*12+SUMPRODUCT((TRIM('Rent Roll - Lib'!$D$6:$D$169)=A20)*('Rent Roll - Lib'!$H$6:$H$169="Active")*'Rent Roll - Lib'!$AA$6:$AA$169)*12</f>
        <v>245656.8</v>
      </c>
      <c r="N20" s="304">
        <f>(E20+M20/'Portfolio Overview'!$C$14)/H20</f>
        <v>9.9204213684843306E-2</v>
      </c>
    </row>
    <row r="21" spans="1:14">
      <c r="A21" s="261" t="s">
        <v>68</v>
      </c>
      <c r="B21" s="262" t="str">
        <f>IFERROR(INDEX('Rent Roll - Lib'!$G$6:$G$169,MATCH(A21,'Rent Roll - Lib'!$D$6:$D$169,0)),"-")</f>
        <v>Street retail</v>
      </c>
      <c r="C21" s="263" cm="1">
        <f t="array" ref="C21">SUMPRODUCT((TRIM('Rent Roll - Lib'!$D$6:$D$169)=A21)*('Rent Roll - Lib'!$H$6:$H$169="Active")*'Rent Roll - Lib'!$I$6:$I$169)</f>
        <v>46</v>
      </c>
      <c r="D21" s="267" cm="1">
        <f t="array" ref="D21">SUMPRODUCT((TRIM('Rent Roll - Lib'!$D$6:$D$169)=A21)*('Rent Roll - Lib'!$H$6:$H$169="Active")*'Rent Roll - Lib'!$P$6:$P$169)*12</f>
        <v>16742.16</v>
      </c>
      <c r="E21" s="267">
        <f t="shared" si="0"/>
        <v>16446.129666011788</v>
      </c>
      <c r="F21" s="267">
        <v>1836201.1629429027</v>
      </c>
      <c r="G21" s="267">
        <v>1600959.6596404046</v>
      </c>
      <c r="H21" s="267">
        <v>1547363.6259326399</v>
      </c>
      <c r="I21" s="264"/>
      <c r="J21" s="264">
        <f t="shared" si="1"/>
        <v>33638.339694187824</v>
      </c>
      <c r="K21" s="265">
        <f t="shared" si="2"/>
        <v>1.0819796794634504E-2</v>
      </c>
      <c r="L21" s="264">
        <v>453828.71349098801</v>
      </c>
      <c r="M21" s="266" cm="1">
        <f t="array" ref="M21">SUMPRODUCT((TRIM('Rent Roll - Lib'!$D$6:$D$169)=A21)*('Rent Roll - Lib'!$H$6:$H$169="Active")*'Rent Roll - Lib'!$U$6:$U$169)*12+SUMPRODUCT((TRIM('Rent Roll - Lib'!$D$6:$D$169)=A21)*('Rent Roll - Lib'!$H$6:$H$169="Active")*'Rent Roll - Lib'!$AA$6:$AA$169)*12</f>
        <v>133661.28</v>
      </c>
      <c r="N21" s="304">
        <f>(E21+M21/'Portfolio Overview'!$C$14)/H21</f>
        <v>1.4168648280246958E-2</v>
      </c>
    </row>
    <row r="22" spans="1:14">
      <c r="A22" s="262" t="s">
        <v>149</v>
      </c>
      <c r="B22" s="262" t="str">
        <f>IFERROR(INDEX('Rent Roll - Lib'!$G$6:$G$169,MATCH(A22,'Rent Roll - Lib'!$D$6:$D$169,0)),"-")</f>
        <v>Retail</v>
      </c>
      <c r="C22" s="263" cm="1">
        <f t="array" ref="C22">SUMPRODUCT((TRIM('Rent Roll - Lib'!$D$6:$D$169)=A22)*('Rent Roll - Lib'!$H$6:$H$169="Active")*'Rent Roll - Lib'!$I$6:$I$169)</f>
        <v>1147</v>
      </c>
      <c r="D22" s="267" cm="1">
        <f t="array" ref="D22">SUMPRODUCT((TRIM('Rent Roll - Lib'!$D$6:$D$169)=A22)*('Rent Roll - Lib'!$H$6:$H$169="Active")*'Rent Roll - Lib'!$P$6:$P$169)*12</f>
        <v>85682.880000000005</v>
      </c>
      <c r="E22" s="267">
        <f t="shared" si="0"/>
        <v>84167.858546168965</v>
      </c>
      <c r="F22" s="267">
        <v>4152170.0094696851</v>
      </c>
      <c r="G22" s="267">
        <v>3801677.2493124399</v>
      </c>
      <c r="H22" s="267">
        <v>4001931.1133227102</v>
      </c>
      <c r="I22" s="264"/>
      <c r="J22" s="264">
        <f t="shared" si="1"/>
        <v>3489.0419470991369</v>
      </c>
      <c r="K22" s="265">
        <f t="shared" si="2"/>
        <v>2.1410383530779845E-2</v>
      </c>
      <c r="L22" s="267">
        <v>960197.73179228604</v>
      </c>
      <c r="M22" s="266" cm="1">
        <f t="array" ref="M22">SUMPRODUCT((TRIM('Rent Roll - Lib'!$D$6:$D$169)=A22)*('Rent Roll - Lib'!$H$6:$H$169="Active")*'Rent Roll - Lib'!$U$6:$U$169)*12+SUMPRODUCT((TRIM('Rent Roll - Lib'!$D$6:$D$169)=A22)*('Rent Roll - Lib'!$H$6:$H$169="Active")*'Rent Roll - Lib'!$AA$6:$AA$169)*12</f>
        <v>1885388.4000000001</v>
      </c>
      <c r="N22" s="304">
        <f>(E22+M22/'Portfolio Overview'!$C$14)/H22</f>
        <v>4.0339993460200639E-2</v>
      </c>
    </row>
    <row r="23" spans="1:14">
      <c r="A23" s="262" t="s">
        <v>339</v>
      </c>
      <c r="B23" s="262" t="str">
        <f>IFERROR(INDEX('Rent Roll - Lib'!$G$6:$G$169,MATCH(A23,'Rent Roll - Lib'!$D$6:$D$169,0)),"-")</f>
        <v>Retail</v>
      </c>
      <c r="C23" s="263" cm="1">
        <f t="array" ref="C23">SUMPRODUCT((TRIM('Rent Roll - Lib'!$D$6:$D$169)=A23)*('Rent Roll - Lib'!$H$6:$H$169="Active")*'Rent Roll - Lib'!$I$6:$I$169)</f>
        <v>460</v>
      </c>
      <c r="D23" s="267" cm="1">
        <f t="array" ref="D23">SUMPRODUCT((TRIM('Rent Roll - Lib'!$D$6:$D$169)=A23)*('Rent Roll - Lib'!$H$6:$H$169="Active")*'Rent Roll - Lib'!$P$6:$P$169)*12</f>
        <v>91742.399999999994</v>
      </c>
      <c r="E23" s="267">
        <f t="shared" si="0"/>
        <v>90120.235756385067</v>
      </c>
      <c r="F23" s="267">
        <v>903439.13362968876</v>
      </c>
      <c r="G23" s="267">
        <v>857739.73973680253</v>
      </c>
      <c r="H23" s="267">
        <v>862098.20375473995</v>
      </c>
      <c r="I23" s="264"/>
      <c r="J23" s="264">
        <f t="shared" si="1"/>
        <v>1874.1265299016086</v>
      </c>
      <c r="K23" s="265">
        <f t="shared" si="2"/>
        <v>0.10641757470370507</v>
      </c>
      <c r="L23" s="267">
        <v>194350.28244236199</v>
      </c>
      <c r="M23" s="266" cm="1">
        <f t="array" ref="M23">SUMPRODUCT((TRIM('Rent Roll - Lib'!$D$6:$D$169)=A23)*('Rent Roll - Lib'!$H$6:$H$169="Active")*'Rent Roll - Lib'!$U$6:$U$169)*12+SUMPRODUCT((TRIM('Rent Roll - Lib'!$D$6:$D$169)=A23)*('Rent Roll - Lib'!$H$6:$H$169="Active")*'Rent Roll - Lib'!$AA$6:$AA$169)*12</f>
        <v>1193258.4000000001</v>
      </c>
      <c r="N23" s="304">
        <f>(E23+M23/'Portfolio Overview'!$C$14)/H23</f>
        <v>0.16126268206773994</v>
      </c>
    </row>
    <row r="24" spans="1:14">
      <c r="A24" s="262" t="s">
        <v>352</v>
      </c>
      <c r="B24" s="262" t="str">
        <f>IFERROR(INDEX('Rent Roll - Lib'!$G$6:$G$169,MATCH(A24,'Rent Roll - Lib'!$D$6:$D$169,0)),"-")</f>
        <v>Retail</v>
      </c>
      <c r="C24" s="263" cm="1">
        <f t="array" ref="C24">SUMPRODUCT((TRIM('Rent Roll - Lib'!$D$6:$D$169)=A24)*('Rent Roll - Lib'!$H$6:$H$169="Active")*'Rent Roll - Lib'!$I$6:$I$169)</f>
        <v>620</v>
      </c>
      <c r="D24" s="267" cm="1">
        <f t="array" ref="D24">SUMPRODUCT((TRIM('Rent Roll - Lib'!$D$6:$D$169)=A24)*('Rent Roll - Lib'!$H$6:$H$169="Active")*'Rent Roll - Lib'!$P$6:$P$169)*12</f>
        <v>215496.24</v>
      </c>
      <c r="E24" s="267">
        <f t="shared" si="0"/>
        <v>211685.8939096267</v>
      </c>
      <c r="F24" s="267">
        <v>3689678.6009543766</v>
      </c>
      <c r="G24" s="267">
        <v>3473673.8897224292</v>
      </c>
      <c r="H24" s="267">
        <v>4132455.0045960899</v>
      </c>
      <c r="I24" s="264"/>
      <c r="J24" s="264">
        <f t="shared" si="1"/>
        <v>6665.2500074130485</v>
      </c>
      <c r="K24" s="265">
        <f t="shared" si="2"/>
        <v>5.2147268333309488E-2</v>
      </c>
      <c r="L24" s="267">
        <v>1017027.40229609</v>
      </c>
      <c r="M24" s="266" cm="1">
        <f t="array" ref="M24">SUMPRODUCT((TRIM('Rent Roll - Lib'!$D$6:$D$169)=A24)*('Rent Roll - Lib'!$H$6:$H$169="Active")*'Rent Roll - Lib'!$U$6:$U$169)*12+SUMPRODUCT((TRIM('Rent Roll - Lib'!$D$6:$D$169)=A24)*('Rent Roll - Lib'!$H$6:$H$169="Active")*'Rent Roll - Lib'!$AA$6:$AA$169)*12</f>
        <v>1747734.36</v>
      </c>
      <c r="N24" s="304">
        <f>(E24+M24/'Portfolio Overview'!$C$14)/H24</f>
        <v>6.8558363242086237E-2</v>
      </c>
    </row>
    <row r="25" spans="1:14">
      <c r="A25" s="261" t="s">
        <v>269</v>
      </c>
      <c r="B25" s="262" t="str">
        <f>IFERROR(INDEX('Rent Roll - Lib'!$G$6:$G$169,MATCH(A25,'Rent Roll - Lib'!$D$6:$D$169,0)),"-")</f>
        <v>Retail</v>
      </c>
      <c r="C25" s="263" cm="1">
        <f t="array" ref="C25">SUMPRODUCT((TRIM('Rent Roll - Lib'!$D$6:$D$169)=A25)*('Rent Roll - Lib'!$H$6:$H$169="Active")*'Rent Roll - Lib'!$I$6:$I$169)</f>
        <v>80</v>
      </c>
      <c r="D25" s="267" cm="1">
        <f t="array" ref="D25">SUMPRODUCT((TRIM('Rent Roll - Lib'!$D$6:$D$169)=A25)*('Rent Roll - Lib'!$H$6:$H$169="Active")*'Rent Roll - Lib'!$P$6:$P$169)*12</f>
        <v>68841.600000000006</v>
      </c>
      <c r="E25" s="267">
        <f t="shared" si="0"/>
        <v>67624.361493123783</v>
      </c>
      <c r="F25" s="267">
        <v>284655.6323940013</v>
      </c>
      <c r="G25" s="267">
        <v>303838.13551710715</v>
      </c>
      <c r="H25" s="267">
        <v>422154.23948528699</v>
      </c>
      <c r="I25" s="264"/>
      <c r="J25" s="264">
        <f t="shared" si="1"/>
        <v>5276.927993566087</v>
      </c>
      <c r="K25" s="265">
        <f t="shared" si="2"/>
        <v>0.16307215126853958</v>
      </c>
      <c r="L25" s="264">
        <v>146140.97169546099</v>
      </c>
      <c r="M25" s="266" cm="1">
        <f t="array" ref="M25">SUMPRODUCT((TRIM('Rent Roll - Lib'!$D$6:$D$169)=A25)*('Rent Roll - Lib'!$H$6:$H$169="Active")*'Rent Roll - Lib'!$U$6:$U$169)*12+SUMPRODUCT((TRIM('Rent Roll - Lib'!$D$6:$D$169)=A25)*('Rent Roll - Lib'!$H$6:$H$169="Active")*'Rent Roll - Lib'!$AA$6:$AA$169)*12</f>
        <v>229152</v>
      </c>
      <c r="N25" s="304">
        <f>(E25+M25/'Portfolio Overview'!$C$14)/H25</f>
        <v>0.18243530373368197</v>
      </c>
    </row>
    <row r="26" spans="1:14">
      <c r="A26" s="261" t="s">
        <v>128</v>
      </c>
      <c r="B26" s="262" t="str">
        <f>IFERROR(INDEX('Rent Roll - Lib'!$G$6:$G$169,MATCH(A26,'Rent Roll - Lib'!$D$6:$D$169,0)),"-")</f>
        <v>Retail</v>
      </c>
      <c r="C26" s="263" cm="1">
        <f t="array" ref="C26">SUMPRODUCT((TRIM('Rent Roll - Lib'!$D$6:$D$169)=A26)*('Rent Roll - Lib'!$H$6:$H$169="Active")*'Rent Roll - Lib'!$I$6:$I$169)</f>
        <v>269</v>
      </c>
      <c r="D26" s="267" cm="1">
        <f t="array" ref="D26">SUMPRODUCT((TRIM('Rent Roll - Lib'!$D$6:$D$169)=A26)*('Rent Roll - Lib'!$H$6:$H$169="Active")*'Rent Roll - Lib'!$P$6:$P$169)*12</f>
        <v>74566.799999999988</v>
      </c>
      <c r="E26" s="267">
        <f t="shared" si="0"/>
        <v>73248.330058939086</v>
      </c>
      <c r="F26" s="267">
        <v>0</v>
      </c>
      <c r="G26" s="267">
        <v>215185.86472956673</v>
      </c>
      <c r="H26" s="267">
        <v>546377.47730462602</v>
      </c>
      <c r="I26" s="264"/>
      <c r="J26" s="264">
        <f t="shared" si="1"/>
        <v>2031.1430383071599</v>
      </c>
      <c r="K26" s="265">
        <f t="shared" si="2"/>
        <v>0.13647487881061793</v>
      </c>
      <c r="L26" s="264">
        <v>110102.98913508499</v>
      </c>
      <c r="M26" s="266" cm="1">
        <f t="array" ref="M26">SUMPRODUCT((TRIM('Rent Roll - Lib'!$D$6:$D$169)=A26)*('Rent Roll - Lib'!$H$6:$H$169="Active")*'Rent Roll - Lib'!$U$6:$U$169)*12+SUMPRODUCT((TRIM('Rent Roll - Lib'!$D$6:$D$169)=A26)*('Rent Roll - Lib'!$H$6:$H$169="Active")*'Rent Roll - Lib'!$AA$6:$AA$169)*12</f>
        <v>727139.28</v>
      </c>
      <c r="N26" s="304">
        <f>(E26+M26/'Portfolio Overview'!$C$14)/H26</f>
        <v>0.18860426079645987</v>
      </c>
    </row>
    <row r="27" spans="1:14">
      <c r="A27" s="261" t="s">
        <v>362</v>
      </c>
      <c r="B27" s="262" t="str">
        <f>IFERROR(INDEX('Rent Roll - Lib'!$G$6:$G$169,MATCH(A27,'Rent Roll - Lib'!$D$6:$D$169,0)),"-")</f>
        <v>Retail</v>
      </c>
      <c r="C27" s="263" cm="1">
        <f t="array" ref="C27">SUMPRODUCT((TRIM('Rent Roll - Lib'!$D$6:$D$169)=A27)*('Rent Roll - Lib'!$H$6:$H$169="Active")*'Rent Roll - Lib'!$I$6:$I$169)</f>
        <v>1029</v>
      </c>
      <c r="D27" s="267" cm="1">
        <f t="array" ref="D27">SUMPRODUCT((TRIM('Rent Roll - Lib'!$D$6:$D$169)=A27)*('Rent Roll - Lib'!$H$6:$H$169="Active")*'Rent Roll - Lib'!$P$6:$P$169)*12</f>
        <v>94956.12</v>
      </c>
      <c r="E27" s="267">
        <f t="shared" si="0"/>
        <v>93277.13163064832</v>
      </c>
      <c r="F27" s="267">
        <v>1639408.2641922035</v>
      </c>
      <c r="G27" s="267">
        <v>1514005.7778577046</v>
      </c>
      <c r="H27" s="267">
        <v>1439040.52802334</v>
      </c>
      <c r="I27" s="264"/>
      <c r="J27" s="264">
        <f t="shared" si="1"/>
        <v>1398.4844781567931</v>
      </c>
      <c r="K27" s="265">
        <f t="shared" si="2"/>
        <v>6.5985716281688964E-2</v>
      </c>
      <c r="L27" s="264">
        <v>260995.62327915701</v>
      </c>
      <c r="M27" s="266" cm="1">
        <f t="array" ref="M27">SUMPRODUCT((TRIM('Rent Roll - Lib'!$D$6:$D$169)=A27)*('Rent Roll - Lib'!$H$6:$H$169="Active")*'Rent Roll - Lib'!$U$6:$U$169)*12+SUMPRODUCT((TRIM('Rent Roll - Lib'!$D$6:$D$169)=A27)*('Rent Roll - Lib'!$H$6:$H$169="Active")*'Rent Roll - Lib'!$AA$6:$AA$169)*12</f>
        <v>2861525.52</v>
      </c>
      <c r="N27" s="304">
        <f>(E27+M27/'Portfolio Overview'!$C$14)/H27</f>
        <v>0.1463146892641283</v>
      </c>
    </row>
    <row r="28" spans="1:14">
      <c r="A28" s="261" t="s">
        <v>180</v>
      </c>
      <c r="B28" s="262" t="str">
        <f>IFERROR(INDEX('Rent Roll - Lib'!$G$6:$G$169,MATCH(A28,'Rent Roll - Lib'!$D$6:$D$169,0)),"-")</f>
        <v>Retail</v>
      </c>
      <c r="C28" s="263" cm="1">
        <f t="array" ref="C28">SUMPRODUCT((TRIM('Rent Roll - Lib'!$D$6:$D$169)=A28)*('Rent Roll - Lib'!$H$6:$H$169="Active")*'Rent Roll - Lib'!$I$6:$I$169)</f>
        <v>79</v>
      </c>
      <c r="D28" s="267" cm="1">
        <f t="array" ref="D28">SUMPRODUCT((TRIM('Rent Roll - Lib'!$D$6:$D$169)=A28)*('Rent Roll - Lib'!$H$6:$H$169="Active")*'Rent Roll - Lib'!$P$6:$P$169)*12</f>
        <v>27378.239999999998</v>
      </c>
      <c r="E28" s="267">
        <f t="shared" si="0"/>
        <v>26894.145383104122</v>
      </c>
      <c r="F28" s="267">
        <v>122513.55581491539</v>
      </c>
      <c r="G28" s="267">
        <v>110409.77676091592</v>
      </c>
      <c r="H28" s="267">
        <v>88594.987707668697</v>
      </c>
      <c r="I28" s="264"/>
      <c r="J28" s="264">
        <f t="shared" si="1"/>
        <v>1121.4555406034012</v>
      </c>
      <c r="K28" s="265">
        <f t="shared" si="2"/>
        <v>0.30902696313179989</v>
      </c>
      <c r="L28" s="264">
        <v>20504.193349058602</v>
      </c>
      <c r="M28" s="266" cm="1">
        <f t="array" ref="M28">SUMPRODUCT((TRIM('Rent Roll - Lib'!$D$6:$D$169)=A28)*('Rent Roll - Lib'!$H$6:$H$169="Active")*'Rent Roll - Lib'!$U$6:$U$169)*12+SUMPRODUCT((TRIM('Rent Roll - Lib'!$D$6:$D$169)=A28)*('Rent Roll - Lib'!$H$6:$H$169="Active")*'Rent Roll - Lib'!$AA$6:$AA$169)*12</f>
        <v>228828.24</v>
      </c>
      <c r="N28" s="304">
        <f>(E28+M28/'Portfolio Overview'!$C$14)/H28</f>
        <v>0.40941765306370109</v>
      </c>
    </row>
    <row r="29" spans="1:14">
      <c r="A29" s="262" t="s">
        <v>185</v>
      </c>
      <c r="B29" s="262" t="str">
        <f>IFERROR(INDEX('Rent Roll - Lib'!$G$6:$G$169,MATCH(A29,'Rent Roll - Lib'!$D$6:$D$169,0)),"-")</f>
        <v>Retail</v>
      </c>
      <c r="C29" s="263" cm="1">
        <f t="array" ref="C29">SUMPRODUCT((TRIM('Rent Roll - Lib'!$D$6:$D$169)=A29)*('Rent Roll - Lib'!$H$6:$H$169="Active")*'Rent Roll - Lib'!$I$6:$I$169)</f>
        <v>171.3</v>
      </c>
      <c r="D29" s="267" cm="1">
        <f t="array" ref="D29">SUMPRODUCT((TRIM('Rent Roll - Lib'!$D$6:$D$169)=A29)*('Rent Roll - Lib'!$H$6:$H$169="Active")*'Rent Roll - Lib'!$P$6:$P$169)*12</f>
        <v>40932.479999999996</v>
      </c>
      <c r="E29" s="267">
        <f t="shared" si="0"/>
        <v>40208.722986247536</v>
      </c>
      <c r="F29" s="267">
        <v>472276.8553134026</v>
      </c>
      <c r="G29" s="267">
        <v>369739.35563096753</v>
      </c>
      <c r="H29" s="267">
        <v>328636.73821131501</v>
      </c>
      <c r="I29" s="264"/>
      <c r="J29" s="264">
        <f t="shared" si="1"/>
        <v>1918.4865044443372</v>
      </c>
      <c r="K29" s="265">
        <f t="shared" si="2"/>
        <v>0.12455235596234591</v>
      </c>
      <c r="L29" s="267">
        <v>64640.879326009803</v>
      </c>
      <c r="M29" s="266" cm="1">
        <f t="array" ref="M29">SUMPRODUCT((TRIM('Rent Roll - Lib'!$D$6:$D$169)=A29)*('Rent Roll - Lib'!$H$6:$H$169="Active")*'Rent Roll - Lib'!$U$6:$U$169)*12+SUMPRODUCT((TRIM('Rent Roll - Lib'!$D$6:$D$169)=A29)*('Rent Roll - Lib'!$H$6:$H$169="Active")*'Rent Roll - Lib'!$AA$6:$AA$169)*12</f>
        <v>354618</v>
      </c>
      <c r="N29" s="304">
        <f>(E29+M29/'Portfolio Overview'!$C$14)/H29</f>
        <v>0.16657373084445581</v>
      </c>
    </row>
    <row r="30" spans="1:14">
      <c r="A30" s="261" t="s">
        <v>75</v>
      </c>
      <c r="B30" s="262" t="str">
        <f>IFERROR(INDEX('Rent Roll - Lib'!$G$6:$G$169,MATCH(A30,'Rent Roll - Lib'!$D$6:$D$169,0)),"-")</f>
        <v>Street retail</v>
      </c>
      <c r="C30" s="263" cm="1">
        <f t="array" ref="C30">SUMPRODUCT((TRIM('Rent Roll - Lib'!$D$6:$D$169)=A30)*('Rent Roll - Lib'!$H$6:$H$169="Active")*'Rent Roll - Lib'!$I$6:$I$169)</f>
        <v>60</v>
      </c>
      <c r="D30" s="267" cm="1">
        <f t="array" ref="D30">SUMPRODUCT((TRIM('Rent Roll - Lib'!$D$6:$D$169)=A30)*('Rent Roll - Lib'!$H$6:$H$169="Active")*'Rent Roll - Lib'!$P$6:$P$169)*12</f>
        <v>14421.599999999999</v>
      </c>
      <c r="E30" s="267">
        <f t="shared" si="0"/>
        <v>14166.601178781924</v>
      </c>
      <c r="F30" s="267">
        <v>2715531.2789602778</v>
      </c>
      <c r="G30" s="267">
        <v>2650234.2849295838</v>
      </c>
      <c r="H30" s="267">
        <v>2271709.8078351701</v>
      </c>
      <c r="I30" s="264"/>
      <c r="J30" s="264">
        <f t="shared" si="1"/>
        <v>37861.830130586168</v>
      </c>
      <c r="K30" s="265">
        <f t="shared" si="2"/>
        <v>6.3483460564635625E-3</v>
      </c>
      <c r="L30" s="264">
        <v>603759.824496557</v>
      </c>
      <c r="M30" s="266" cm="1">
        <f t="array" ref="M30">SUMPRODUCT((TRIM('Rent Roll - Lib'!$D$6:$D$169)=A30)*('Rent Roll - Lib'!$H$6:$H$169="Active")*'Rent Roll - Lib'!$U$6:$U$169)*12+SUMPRODUCT((TRIM('Rent Roll - Lib'!$D$6:$D$169)=A30)*('Rent Roll - Lib'!$H$6:$H$169="Active")*'Rent Roll - Lib'!$AA$6:$AA$169)*12</f>
        <v>174564</v>
      </c>
      <c r="N30" s="304">
        <f>(E30+M30/'Portfolio Overview'!$C$14)/H30</f>
        <v>9.3853816188704357E-3</v>
      </c>
    </row>
    <row r="31" spans="1:14">
      <c r="A31" s="262" t="s">
        <v>62</v>
      </c>
      <c r="B31" s="262" t="str">
        <f>IFERROR(INDEX('Rent Roll - Lib'!$G$6:$G$169,MATCH(A31,'Rent Roll - Lib'!$D$6:$D$169,0)),"-")</f>
        <v>Storage</v>
      </c>
      <c r="C31" s="263" cm="1">
        <f t="array" ref="C31">SUMPRODUCT((TRIM('Rent Roll - Lib'!$D$6:$D$169)=A31)*('Rent Roll - Lib'!$H$6:$H$169="Active")*'Rent Roll - Lib'!$I$6:$I$169)</f>
        <v>126.7</v>
      </c>
      <c r="D31" s="267" cm="1">
        <f t="array" ref="D31">SUMPRODUCT((TRIM('Rent Roll - Lib'!$D$6:$D$169)=A31)*('Rent Roll - Lib'!$H$6:$H$169="Active")*'Rent Roll - Lib'!$P$6:$P$169)*12</f>
        <v>55805.759999999995</v>
      </c>
      <c r="E31" s="267">
        <f t="shared" si="0"/>
        <v>54819.017681728874</v>
      </c>
      <c r="F31" s="267">
        <v>208692.4633005989</v>
      </c>
      <c r="G31" s="267">
        <v>291362.27684818371</v>
      </c>
      <c r="H31" s="267">
        <v>353065.99025174201</v>
      </c>
      <c r="I31" s="264"/>
      <c r="J31" s="264">
        <f t="shared" si="1"/>
        <v>2786.6297573144593</v>
      </c>
      <c r="K31" s="265">
        <f t="shared" si="2"/>
        <v>0.15806042366247042</v>
      </c>
      <c r="L31" s="267">
        <v>83994.984899698902</v>
      </c>
      <c r="M31" s="266" cm="1">
        <f t="array" ref="M31">SUMPRODUCT((TRIM('Rent Roll - Lib'!$D$6:$D$169)=A31)*('Rent Roll - Lib'!$H$6:$H$169="Active")*'Rent Roll - Lib'!$U$6:$U$169)*12+SUMPRODUCT((TRIM('Rent Roll - Lib'!$D$6:$D$169)=A31)*('Rent Roll - Lib'!$H$6:$H$169="Active")*'Rent Roll - Lib'!$AA$6:$AA$169)*12</f>
        <v>305544.96000000002</v>
      </c>
      <c r="N31" s="304">
        <f>(E31+M31/'Portfolio Overview'!$C$14)/H31</f>
        <v>0.19073304698632362</v>
      </c>
    </row>
    <row r="32" spans="1:14">
      <c r="A32" s="262" t="s">
        <v>200</v>
      </c>
      <c r="B32" s="262" t="str">
        <f>IFERROR(INDEX('Rent Roll - Lib'!$G$6:$G$169,MATCH(A32,'Rent Roll - Lib'!$D$6:$D$169,0)),"-")</f>
        <v>Retail</v>
      </c>
      <c r="C32" s="263" cm="1">
        <f t="array" ref="C32">SUMPRODUCT((TRIM('Rent Roll - Lib'!$D$6:$D$169)=A32)*('Rent Roll - Lib'!$H$6:$H$169="Active")*'Rent Roll - Lib'!$I$6:$I$169)</f>
        <v>56</v>
      </c>
      <c r="D32" s="267" cm="1">
        <f t="array" ref="D32">SUMPRODUCT((TRIM('Rent Roll - Lib'!$D$6:$D$169)=A32)*('Rent Roll - Lib'!$H$6:$H$169="Active")*'Rent Roll - Lib'!$P$6:$P$169)*12</f>
        <v>27256.32</v>
      </c>
      <c r="E32" s="267">
        <f t="shared" si="0"/>
        <v>26774.381139489193</v>
      </c>
      <c r="F32" s="267">
        <v>167505.13709335242</v>
      </c>
      <c r="G32" s="267">
        <v>152330.8565911747</v>
      </c>
      <c r="H32" s="267">
        <v>166351.22681637801</v>
      </c>
      <c r="I32" s="264"/>
      <c r="J32" s="264">
        <f t="shared" si="1"/>
        <v>2970.557621721036</v>
      </c>
      <c r="K32" s="265">
        <f t="shared" si="2"/>
        <v>0.16384802517919569</v>
      </c>
      <c r="L32" s="267">
        <v>46888.940251145999</v>
      </c>
      <c r="M32" s="266" cm="1">
        <f t="array" ref="M32">SUMPRODUCT((TRIM('Rent Roll - Lib'!$D$6:$D$169)=A32)*('Rent Roll - Lib'!$H$6:$H$169="Active")*'Rent Roll - Lib'!$U$6:$U$169)*12+SUMPRODUCT((TRIM('Rent Roll - Lib'!$D$6:$D$169)=A32)*('Rent Roll - Lib'!$H$6:$H$169="Active")*'Rent Roll - Lib'!$AA$6:$AA$169)*12</f>
        <v>161844.48000000001</v>
      </c>
      <c r="N32" s="304">
        <f>(E32+M32/'Portfolio Overview'!$C$14)/H32</f>
        <v>0.20082419751654856</v>
      </c>
    </row>
    <row r="33" spans="1:14">
      <c r="A33" s="261" t="s">
        <v>203</v>
      </c>
      <c r="B33" s="262" t="str">
        <f>IFERROR(INDEX('Rent Roll - Lib'!$G$6:$G$169,MATCH(A33,'Rent Roll - Lib'!$D$6:$D$169,0)),"-")</f>
        <v>Retail</v>
      </c>
      <c r="C33" s="263" cm="1">
        <f t="array" ref="C33">SUMPRODUCT((TRIM('Rent Roll - Lib'!$D$6:$D$169)=A33)*('Rent Roll - Lib'!$H$6:$H$169="Active")*'Rent Roll - Lib'!$I$6:$I$169)</f>
        <v>49</v>
      </c>
      <c r="D33" s="267" cm="1">
        <f t="array" ref="D33">SUMPRODUCT((TRIM('Rent Roll - Lib'!$D$6:$D$169)=A33)*('Rent Roll - Lib'!$H$6:$H$169="Active")*'Rent Roll - Lib'!$P$6:$P$169)*12</f>
        <v>24390.239999999998</v>
      </c>
      <c r="E33" s="267">
        <f t="shared" si="0"/>
        <v>23958.978388998032</v>
      </c>
      <c r="F33" s="267">
        <v>338784.1746102015</v>
      </c>
      <c r="G33" s="267">
        <v>284241.57456927729</v>
      </c>
      <c r="H33" s="267">
        <v>293000.30238675099</v>
      </c>
      <c r="I33" s="264"/>
      <c r="J33" s="264">
        <f t="shared" si="1"/>
        <v>5979.5980078928769</v>
      </c>
      <c r="K33" s="265">
        <f t="shared" si="2"/>
        <v>8.3243054021854432E-2</v>
      </c>
      <c r="L33" s="264">
        <v>54238.376386752097</v>
      </c>
      <c r="M33" s="266" cm="1">
        <f t="array" ref="M33">SUMPRODUCT((TRIM('Rent Roll - Lib'!$D$6:$D$169)=A33)*('Rent Roll - Lib'!$H$6:$H$169="Active")*'Rent Roll - Lib'!$U$6:$U$169)*12+SUMPRODUCT((TRIM('Rent Roll - Lib'!$D$6:$D$169)=A33)*('Rent Roll - Lib'!$H$6:$H$169="Active")*'Rent Roll - Lib'!$AA$6:$AA$169)*12</f>
        <v>142419.48000000001</v>
      </c>
      <c r="N33" s="304">
        <f>(E33+M33/'Portfolio Overview'!$C$14)/H33</f>
        <v>0.10169218966912433</v>
      </c>
    </row>
    <row r="34" spans="1:14">
      <c r="A34" s="262" t="s">
        <v>311</v>
      </c>
      <c r="B34" s="262" t="str">
        <f>IFERROR(INDEX('Rent Roll - Lib'!$G$6:$G$169,MATCH(A34,'Rent Roll - Lib'!$D$6:$D$169,0)),"-")</f>
        <v>Retail</v>
      </c>
      <c r="C34" s="263" cm="1">
        <f t="array" ref="C34">SUMPRODUCT((TRIM('Rent Roll - Lib'!$D$6:$D$169)=A34)*('Rent Roll - Lib'!$H$6:$H$169="Active")*'Rent Roll - Lib'!$I$6:$I$169)</f>
        <v>53</v>
      </c>
      <c r="D34" s="267" cm="1">
        <f t="array" ref="D34">SUMPRODUCT((TRIM('Rent Roll - Lib'!$D$6:$D$169)=A34)*('Rent Roll - Lib'!$H$6:$H$169="Active")*'Rent Roll - Lib'!$P$6:$P$169)*12</f>
        <v>34433.040000000001</v>
      </c>
      <c r="E34" s="267">
        <f t="shared" si="0"/>
        <v>33824.204322200392</v>
      </c>
      <c r="F34" s="267">
        <v>198245.23378496408</v>
      </c>
      <c r="G34" s="267">
        <v>199301.29025984692</v>
      </c>
      <c r="H34" s="267">
        <v>174091.437838946</v>
      </c>
      <c r="I34" s="264"/>
      <c r="J34" s="264">
        <f t="shared" si="1"/>
        <v>3284.7441101687923</v>
      </c>
      <c r="K34" s="265">
        <f t="shared" si="2"/>
        <v>0.19778709640995901</v>
      </c>
      <c r="L34" s="267">
        <v>39752.388405571597</v>
      </c>
      <c r="M34" s="266" cm="1">
        <f t="array" ref="M34">SUMPRODUCT((TRIM('Rent Roll - Lib'!$D$6:$D$169)=A34)*('Rent Roll - Lib'!$H$6:$H$169="Active")*'Rent Roll - Lib'!$U$6:$U$169)*12+SUMPRODUCT((TRIM('Rent Roll - Lib'!$D$6:$D$169)=A34)*('Rent Roll - Lib'!$H$6:$H$169="Active")*'Rent Roll - Lib'!$AA$6:$AA$169)*12</f>
        <v>153174.24</v>
      </c>
      <c r="N34" s="304">
        <f>(E34+M34/'Portfolio Overview'!$C$14)/H34</f>
        <v>0.23034927855661869</v>
      </c>
    </row>
    <row r="35" spans="1:14">
      <c r="A35" s="261" t="s">
        <v>413</v>
      </c>
      <c r="B35" s="262" t="str">
        <f>IFERROR(INDEX('Rent Roll - Lib'!$G$6:$G$169,MATCH(A35,'Rent Roll - Lib'!$D$6:$D$169,0)),"-")</f>
        <v>Retail</v>
      </c>
      <c r="C35" s="263" cm="1">
        <f t="array" ref="C35">SUMPRODUCT((TRIM('Rent Roll - Lib'!$D$6:$D$169)=A35)*('Rent Roll - Lib'!$H$6:$H$169="Active")*'Rent Roll - Lib'!$I$6:$I$169)</f>
        <v>297</v>
      </c>
      <c r="D35" s="267" cm="1">
        <f t="array" ref="D35">SUMPRODUCT((TRIM('Rent Roll - Lib'!$D$6:$D$169)=A35)*('Rent Roll - Lib'!$H$6:$H$169="Active")*'Rent Roll - Lib'!$P$6:$P$169)*12</f>
        <v>32574.959999999999</v>
      </c>
      <c r="E35" s="267">
        <f t="shared" si="0"/>
        <v>31998.978388998035</v>
      </c>
      <c r="F35" s="267">
        <v>529328.03312208969</v>
      </c>
      <c r="G35" s="267">
        <v>478835.25118082395</v>
      </c>
      <c r="H35" s="267">
        <v>448309.279124616</v>
      </c>
      <c r="I35" s="264"/>
      <c r="J35" s="264">
        <f t="shared" si="1"/>
        <v>1509.4588522714344</v>
      </c>
      <c r="K35" s="265">
        <f t="shared" si="2"/>
        <v>7.2661801833785317E-2</v>
      </c>
      <c r="L35" s="264">
        <v>107684.333600545</v>
      </c>
      <c r="M35" s="266" cm="1">
        <f t="array" ref="M35">SUMPRODUCT((TRIM('Rent Roll - Lib'!$D$6:$D$169)=A35)*('Rent Roll - Lib'!$H$6:$H$169="Active")*'Rent Roll - Lib'!$U$6:$U$169)*12+SUMPRODUCT((TRIM('Rent Roll - Lib'!$D$6:$D$169)=A35)*('Rent Roll - Lib'!$H$6:$H$169="Active")*'Rent Roll - Lib'!$AA$6:$AA$169)*12</f>
        <v>679334.04</v>
      </c>
      <c r="N35" s="304">
        <f>(E35+M35/'Portfolio Overview'!$C$14)/H35</f>
        <v>0.13348047919560835</v>
      </c>
    </row>
    <row r="36" spans="1:14">
      <c r="A36" s="261" t="s">
        <v>121</v>
      </c>
      <c r="B36" s="262" t="str">
        <f>IFERROR(INDEX('Rent Roll - Lib'!$G$6:$G$169,MATCH(A36,'Rent Roll - Lib'!$D$6:$D$169,0)),"-")</f>
        <v>Retail</v>
      </c>
      <c r="C36" s="263" cm="1">
        <f t="array" ref="C36">SUMPRODUCT((TRIM('Rent Roll - Lib'!$D$6:$D$169)=A36)*('Rent Roll - Lib'!$H$6:$H$169="Active")*'Rent Roll - Lib'!$I$6:$I$169)</f>
        <v>81.5</v>
      </c>
      <c r="D36" s="267" cm="1">
        <f t="array" ref="D36">SUMPRODUCT((TRIM('Rent Roll - Lib'!$D$6:$D$169)=A36)*('Rent Roll - Lib'!$H$6:$H$169="Active")*'Rent Roll - Lib'!$P$6:$P$169)*12</f>
        <v>48225.24</v>
      </c>
      <c r="E36" s="267">
        <f t="shared" si="0"/>
        <v>47372.534381139485</v>
      </c>
      <c r="F36" s="267">
        <v>489700.38123384188</v>
      </c>
      <c r="G36" s="267">
        <v>455634.32118782139</v>
      </c>
      <c r="H36" s="267">
        <v>437582.53646303702</v>
      </c>
      <c r="I36" s="264"/>
      <c r="J36" s="264">
        <f t="shared" si="1"/>
        <v>5369.1108768470804</v>
      </c>
      <c r="K36" s="265">
        <f t="shared" si="2"/>
        <v>0.11020832867280943</v>
      </c>
      <c r="L36" s="264">
        <v>103931.187261951</v>
      </c>
      <c r="M36" s="266" cm="1">
        <f t="array" ref="M36">SUMPRODUCT((TRIM('Rent Roll - Lib'!$D$6:$D$169)=A36)*('Rent Roll - Lib'!$H$6:$H$169="Active")*'Rent Roll - Lib'!$U$6:$U$169)*12+SUMPRODUCT((TRIM('Rent Roll - Lib'!$D$6:$D$169)=A36)*('Rent Roll - Lib'!$H$6:$H$169="Active")*'Rent Roll - Lib'!$AA$6:$AA$169)*12</f>
        <v>237076.97999999998</v>
      </c>
      <c r="N36" s="304">
        <f>(E36+M36/'Portfolio Overview'!$C$14)/H36</f>
        <v>0.1304640823071169</v>
      </c>
    </row>
    <row r="37" spans="1:14">
      <c r="A37" s="262" t="s">
        <v>168</v>
      </c>
      <c r="B37" s="262" t="str">
        <f>IFERROR(INDEX('Rent Roll - Lib'!$G$6:$G$169,MATCH(A37,'Rent Roll - Lib'!$D$6:$D$169,0)),"-")</f>
        <v>Retail</v>
      </c>
      <c r="C37" s="263" cm="1">
        <f t="array" ref="C37">SUMPRODUCT((TRIM('Rent Roll - Lib'!$D$6:$D$169)=A37)*('Rent Roll - Lib'!$H$6:$H$169="Active")*'Rent Roll - Lib'!$I$6:$I$169)</f>
        <v>361</v>
      </c>
      <c r="D37" s="267" cm="1">
        <f t="array" ref="D37">SUMPRODUCT((TRIM('Rent Roll - Lib'!$D$6:$D$169)=A37)*('Rent Roll - Lib'!$H$6:$H$169="Active")*'Rent Roll - Lib'!$P$6:$P$169)*12</f>
        <v>52157.279999999999</v>
      </c>
      <c r="E37" s="267">
        <f t="shared" si="0"/>
        <v>51235.049115913556</v>
      </c>
      <c r="F37" s="267">
        <v>426180.16771810397</v>
      </c>
      <c r="G37" s="267">
        <v>460459.37623627513</v>
      </c>
      <c r="H37" s="267">
        <v>443727.37421027001</v>
      </c>
      <c r="I37" s="264"/>
      <c r="J37" s="264">
        <f t="shared" ref="J37:J68" si="3">H37/C37</f>
        <v>1229.1617014134904</v>
      </c>
      <c r="K37" s="265">
        <f t="shared" ref="K37:K68" si="4">IFERROR(IF(OR(E37=0,H37="-",H37=0),"-",D37/H37),"-")</f>
        <v>0.11754352566782171</v>
      </c>
      <c r="L37" s="267">
        <v>83443.897890918801</v>
      </c>
      <c r="M37" s="266" cm="1">
        <f t="array" ref="M37">SUMPRODUCT((TRIM('Rent Roll - Lib'!$D$6:$D$169)=A37)*('Rent Roll - Lib'!$H$6:$H$169="Active")*'Rent Roll - Lib'!$U$6:$U$169)*12+SUMPRODUCT((TRIM('Rent Roll - Lib'!$D$6:$D$169)=A37)*('Rent Roll - Lib'!$H$6:$H$169="Active")*'Rent Roll - Lib'!$AA$6:$AA$169)*12</f>
        <v>958238.4</v>
      </c>
      <c r="N37" s="304">
        <f>(E37+M37/'Portfolio Overview'!$C$14)/H37</f>
        <v>0.20397009504037328</v>
      </c>
    </row>
    <row r="38" spans="1:14">
      <c r="A38" s="262" t="s">
        <v>183</v>
      </c>
      <c r="B38" s="262" t="str">
        <f>IFERROR(INDEX('Rent Roll - Lib'!$G$6:$G$169,MATCH(A38,'Rent Roll - Lib'!$D$6:$D$169,0)),"-")</f>
        <v>Retail</v>
      </c>
      <c r="C38" s="263" cm="1">
        <f t="array" ref="C38">SUMPRODUCT((TRIM('Rent Roll - Lib'!$D$6:$D$169)=A38)*('Rent Roll - Lib'!$H$6:$H$169="Active")*'Rent Roll - Lib'!$I$6:$I$169)</f>
        <v>55</v>
      </c>
      <c r="D38" s="267" cm="1">
        <f t="array" ref="D38">SUMPRODUCT((TRIM('Rent Roll - Lib'!$D$6:$D$169)=A38)*('Rent Roll - Lib'!$H$6:$H$169="Active")*'Rent Roll - Lib'!$P$6:$P$169)*12</f>
        <v>60720</v>
      </c>
      <c r="E38" s="267">
        <f t="shared" si="0"/>
        <v>59646.365422396855</v>
      </c>
      <c r="F38" s="267">
        <v>891042.16102169338</v>
      </c>
      <c r="G38" s="267">
        <v>809775.18709152634</v>
      </c>
      <c r="H38" s="267">
        <v>914790.44466611696</v>
      </c>
      <c r="I38" s="264"/>
      <c r="J38" s="264">
        <f t="shared" si="3"/>
        <v>16632.553539383945</v>
      </c>
      <c r="K38" s="265">
        <f t="shared" si="4"/>
        <v>6.6375857284081893E-2</v>
      </c>
      <c r="L38" s="267">
        <v>208627.098768889</v>
      </c>
      <c r="M38" s="266" cm="1">
        <f t="array" ref="M38">SUMPRODUCT((TRIM('Rent Roll - Lib'!$D$6:$D$169)=A38)*('Rent Roll - Lib'!$H$6:$H$169="Active")*'Rent Roll - Lib'!$U$6:$U$169)*12+SUMPRODUCT((TRIM('Rent Roll - Lib'!$D$6:$D$169)=A38)*('Rent Roll - Lib'!$H$6:$H$169="Active")*'Rent Roll - Lib'!$AA$6:$AA$169)*12</f>
        <v>159898.20000000001</v>
      </c>
      <c r="N38" s="304">
        <f>(E38+M38/'Portfolio Overview'!$C$14)/H38</f>
        <v>7.236583058603259E-2</v>
      </c>
    </row>
    <row r="39" spans="1:14">
      <c r="A39" s="262" t="s">
        <v>336</v>
      </c>
      <c r="B39" s="262" t="str">
        <f>IFERROR(INDEX('Rent Roll - Lib'!$G$6:$G$169,MATCH(A39,'Rent Roll - Lib'!$D$6:$D$169,0)),"-")</f>
        <v>Retail</v>
      </c>
      <c r="C39" s="263">
        <v>114</v>
      </c>
      <c r="D39" s="267" cm="1">
        <f t="array" ref="D39">SUMPRODUCT((TRIM('Rent Roll - Lib'!$D$6:$D$169)=A39)*('Rent Roll - Lib'!$H$6:$H$169="Active")*'Rent Roll - Lib'!$P$6:$P$169)*12</f>
        <v>51573.600000000006</v>
      </c>
      <c r="E39" s="267">
        <f t="shared" si="0"/>
        <v>50661.689587426328</v>
      </c>
      <c r="F39" s="267">
        <v>474785.59244299715</v>
      </c>
      <c r="G39" s="267">
        <v>451548.88908007153</v>
      </c>
      <c r="H39" s="267">
        <v>490503.30099413166</v>
      </c>
      <c r="I39" s="264"/>
      <c r="J39" s="264">
        <f t="shared" si="3"/>
        <v>4302.6605350362424</v>
      </c>
      <c r="K39" s="265">
        <f t="shared" si="4"/>
        <v>0.10514424652285272</v>
      </c>
      <c r="L39" s="267"/>
      <c r="M39" s="266" cm="1">
        <f t="array" ref="M39">SUMPRODUCT((TRIM('Rent Roll - Lib'!$D$6:$D$169)=A39)*('Rent Roll - Lib'!$H$6:$H$169="Active")*'Rent Roll - Lib'!$U$6:$U$169)*12+SUMPRODUCT((TRIM('Rent Roll - Lib'!$D$6:$D$169)=A39)*('Rent Roll - Lib'!$H$6:$H$169="Active")*'Rent Roll - Lib'!$AA$6:$AA$169)*12</f>
        <v>333709.92</v>
      </c>
      <c r="N39" s="304">
        <f>(E39+M39/'Portfolio Overview'!$C$14)/H39</f>
        <v>0.13116797689761078</v>
      </c>
    </row>
    <row r="40" spans="1:14">
      <c r="A40" s="262" t="s">
        <v>136</v>
      </c>
      <c r="B40" s="262" t="str">
        <f>IFERROR(INDEX('Rent Roll - Lib'!$G$6:$G$169,MATCH(A40,'Rent Roll - Lib'!$D$6:$D$169,0)),"-")</f>
        <v>Retail</v>
      </c>
      <c r="C40" s="263" cm="1">
        <f t="array" ref="C40">SUMPRODUCT((TRIM('Rent Roll - Lib'!$D$6:$D$169)=A40)*('Rent Roll - Lib'!$H$6:$H$169="Active")*'Rent Roll - Lib'!$I$6:$I$169)</f>
        <v>121</v>
      </c>
      <c r="D40" s="267" cm="1">
        <f t="array" ref="D40">SUMPRODUCT((TRIM('Rent Roll - Lib'!$D$6:$D$169)=A40)*('Rent Roll - Lib'!$H$6:$H$169="Active")*'Rent Roll - Lib'!$P$6:$P$169)*12</f>
        <v>22143</v>
      </c>
      <c r="E40" s="267">
        <f t="shared" si="0"/>
        <v>21751.473477406678</v>
      </c>
      <c r="F40" s="267">
        <v>201894.67916399371</v>
      </c>
      <c r="G40" s="267">
        <v>183163.85296453469</v>
      </c>
      <c r="H40" s="267">
        <v>196061.73255971799</v>
      </c>
      <c r="I40" s="264"/>
      <c r="J40" s="264">
        <f t="shared" si="3"/>
        <v>1620.3448971877519</v>
      </c>
      <c r="K40" s="265">
        <f t="shared" si="4"/>
        <v>0.11293891832387799</v>
      </c>
      <c r="L40" s="267">
        <v>55191.469375221102</v>
      </c>
      <c r="M40" s="266" cm="1">
        <f t="array" ref="M40">SUMPRODUCT((TRIM('Rent Roll - Lib'!$D$6:$D$169)=A40)*('Rent Roll - Lib'!$H$6:$H$169="Active")*'Rent Roll - Lib'!$U$6:$U$169)*12+SUMPRODUCT((TRIM('Rent Roll - Lib'!$D$6:$D$169)=A40)*('Rent Roll - Lib'!$H$6:$H$169="Active")*'Rent Roll - Lib'!$AA$6:$AA$169)*12</f>
        <v>351979.32</v>
      </c>
      <c r="N40" s="304">
        <f>(E40+M40/'Portfolio Overview'!$C$14)/H40</f>
        <v>0.18451767702093916</v>
      </c>
    </row>
    <row r="41" spans="1:14">
      <c r="A41" s="261" t="s">
        <v>111</v>
      </c>
      <c r="B41" s="361" t="str">
        <f>IFERROR(INDEX('Rent Roll - Lib'!$G$6:$G$169,MATCH(A41,'Rent Roll - Lib'!$D$6:$D$169,0)),"-")</f>
        <v>Retail</v>
      </c>
      <c r="C41" s="263" cm="1">
        <f t="array" ref="C41">SUMPRODUCT((TRIM('Rent Roll - Lib'!$D$6:$D$169)=A41)*('Rent Roll - Lib'!$H$6:$H$169="Active")*'Rent Roll - Lib'!$I$6:$I$169)</f>
        <v>1936.5</v>
      </c>
      <c r="D41" s="267">
        <f>'Turnover Rent - Lib'!D5/'Portfolio Overview'!C14</f>
        <v>140348.57757377051</v>
      </c>
      <c r="E41" s="267">
        <f>D41</f>
        <v>140348.57757377051</v>
      </c>
      <c r="F41" s="267">
        <v>2015601.2969720201</v>
      </c>
      <c r="G41" s="267">
        <v>1830941.8000336839</v>
      </c>
      <c r="H41" s="267">
        <v>1736034.7031418099</v>
      </c>
      <c r="I41" s="264"/>
      <c r="J41" s="264">
        <f t="shared" si="3"/>
        <v>896.48061096917627</v>
      </c>
      <c r="K41" s="265">
        <f t="shared" si="4"/>
        <v>8.0844338721900527E-2</v>
      </c>
      <c r="L41" s="264">
        <v>323389.62300017301</v>
      </c>
      <c r="M41" s="266">
        <v>12000</v>
      </c>
      <c r="N41" s="304">
        <f>(E41+M41/'Portfolio Overview'!$C$14)/H41</f>
        <v>8.1127629878349455E-2</v>
      </c>
    </row>
    <row r="42" spans="1:14">
      <c r="A42" s="261" t="s">
        <v>226</v>
      </c>
      <c r="B42" s="262" t="str">
        <f>IFERROR(INDEX('Rent Roll - Lib'!$G$6:$G$169,MATCH(A42,'Rent Roll - Lib'!$D$6:$D$169,0)),"-")</f>
        <v>Retail</v>
      </c>
      <c r="C42" s="263" cm="1">
        <f t="array" ref="C42">SUMPRODUCT((TRIM('Rent Roll - Lib'!$D$6:$D$169)=A42)*('Rent Roll - Lib'!$H$6:$H$169="Active")*'Rent Roll - Lib'!$I$6:$I$169)</f>
        <v>42</v>
      </c>
      <c r="D42" s="267" cm="1">
        <f t="array" ref="D42">SUMPRODUCT((TRIM('Rent Roll - Lib'!$D$6:$D$169)=A42)*('Rent Roll - Lib'!$H$6:$H$169="Active")*'Rent Roll - Lib'!$P$6:$P$169)*12</f>
        <v>20709.36</v>
      </c>
      <c r="E42" s="267">
        <f>D42/(1+$E$3)</f>
        <v>20343.182711198428</v>
      </c>
      <c r="F42" s="267">
        <v>255897.69661046242</v>
      </c>
      <c r="G42" s="267">
        <v>269363.57440135203</v>
      </c>
      <c r="H42" s="267">
        <v>357988.80688449001</v>
      </c>
      <c r="I42" s="264"/>
      <c r="J42" s="264">
        <f t="shared" si="3"/>
        <v>8523.5430210592858</v>
      </c>
      <c r="K42" s="265">
        <f t="shared" si="4"/>
        <v>5.7849182996054287E-2</v>
      </c>
      <c r="L42" s="264">
        <v>69272.137016310706</v>
      </c>
      <c r="M42" s="266" cm="1">
        <f t="array" ref="M42">SUMPRODUCT((TRIM('Rent Roll - Lib'!$D$6:$D$169)=A42)*('Rent Roll - Lib'!$H$6:$H$169="Active")*'Rent Roll - Lib'!$U$6:$U$169)*12+SUMPRODUCT((TRIM('Rent Roll - Lib'!$D$6:$D$169)=A42)*('Rent Roll - Lib'!$H$6:$H$169="Active")*'Rent Roll - Lib'!$AA$6:$AA$169)*12</f>
        <v>121655.52</v>
      </c>
      <c r="N42" s="304">
        <f>(E42+M42/'Portfolio Overview'!$C$14)/H42</f>
        <v>7.0753789479748488E-2</v>
      </c>
    </row>
    <row r="43" spans="1:14">
      <c r="A43" s="261" t="s">
        <v>89</v>
      </c>
      <c r="B43" s="262" t="str">
        <f>IFERROR(INDEX('Rent Roll - Lib'!$G$6:$G$169,MATCH(A43,'Rent Roll - Lib'!$D$6:$D$169,0)),"-")</f>
        <v>-</v>
      </c>
      <c r="C43" s="263" cm="1">
        <f t="array" ref="C43">SUMPRODUCT((TRIM('Rent Roll - Lib'!$D$6:$D$169)=A43)*('Rent Roll - Lib'!$H$6:$H$169="Active")*'Rent Roll - Lib'!$I$6:$I$169)</f>
        <v>0</v>
      </c>
      <c r="D43" s="267">
        <v>12096</v>
      </c>
      <c r="E43" s="267">
        <f>D43/(1+$E$3)</f>
        <v>11882.121807465619</v>
      </c>
      <c r="F43" s="267">
        <v>6819.0635941477067</v>
      </c>
      <c r="G43" s="267">
        <v>106994.33156983933</v>
      </c>
      <c r="H43" s="267">
        <v>125493.815195538</v>
      </c>
      <c r="I43" s="264"/>
      <c r="J43" s="264" t="e">
        <f t="shared" si="3"/>
        <v>#DIV/0!</v>
      </c>
      <c r="K43" s="265">
        <f t="shared" si="4"/>
        <v>9.6387220208044799E-2</v>
      </c>
      <c r="L43" s="264">
        <v>30381.753316673301</v>
      </c>
      <c r="M43" s="266">
        <v>169200</v>
      </c>
      <c r="N43" s="304">
        <f>(E43+M43/'Portfolio Overview'!$C$14)/H43</f>
        <v>0.14994004292287105</v>
      </c>
    </row>
    <row r="44" spans="1:14">
      <c r="A44" s="261" t="s">
        <v>236</v>
      </c>
      <c r="B44" s="361" t="str">
        <f>IFERROR(INDEX('Rent Roll - Lib'!$G$6:$G$169,MATCH(A44,'Rent Roll - Lib'!$D$6:$D$169,0)),"-")</f>
        <v>Retail</v>
      </c>
      <c r="C44" s="263" cm="1">
        <f t="array" ref="C44">SUMPRODUCT((TRIM('Rent Roll - Lib'!$D$6:$D$169)=A44)*('Rent Roll - Lib'!$H$6:$H$169="Active")*'Rent Roll - Lib'!$I$6:$I$169)</f>
        <v>467</v>
      </c>
      <c r="D44" s="267">
        <f>'Turnover Rent - Lib'!D7/'Portfolio Overview'!C14</f>
        <v>9349.4072131147568</v>
      </c>
      <c r="E44" s="267">
        <f>D44</f>
        <v>9349.4072131147568</v>
      </c>
      <c r="F44" s="267">
        <v>0</v>
      </c>
      <c r="G44" s="267">
        <v>0</v>
      </c>
      <c r="H44" s="267">
        <f>312429</f>
        <v>312429</v>
      </c>
      <c r="I44" s="264"/>
      <c r="J44" s="264">
        <f t="shared" si="3"/>
        <v>669.01284796573873</v>
      </c>
      <c r="K44" s="265">
        <f t="shared" si="4"/>
        <v>2.9924902019706098E-2</v>
      </c>
      <c r="L44" s="264">
        <v>92174.862259856498</v>
      </c>
      <c r="M44" s="266">
        <v>225640.59000000003</v>
      </c>
      <c r="N44" s="304">
        <f>(E44+M44/'Portfolio Overview'!$C$14)/H44</f>
        <v>5.9523835421965259E-2</v>
      </c>
    </row>
    <row r="45" spans="1:14">
      <c r="A45" s="261" t="s">
        <v>313</v>
      </c>
      <c r="B45" s="262" t="str">
        <f>IFERROR(INDEX('Rent Roll - Lib'!$G$6:$G$169,MATCH(A45,'Rent Roll - Lib'!$D$6:$D$169,0)),"-")</f>
        <v>Retail</v>
      </c>
      <c r="C45" s="263" cm="1">
        <f t="array" ref="C45">SUMPRODUCT((TRIM('Rent Roll - Lib'!$D$6:$D$169)=A45)*('Rent Roll - Lib'!$H$6:$H$169="Active")*'Rent Roll - Lib'!$I$6:$I$169)</f>
        <v>55</v>
      </c>
      <c r="D45" s="267" cm="1">
        <f t="array" ref="D45">SUMPRODUCT((TRIM('Rent Roll - Lib'!$D$6:$D$169)=A45)*('Rent Roll - Lib'!$H$6:$H$169="Active")*'Rent Roll - Lib'!$P$6:$P$169)*12</f>
        <v>29271</v>
      </c>
      <c r="E45" s="267">
        <f>D45/(1+$E$3)</f>
        <v>28753.43811394892</v>
      </c>
      <c r="F45" s="267">
        <v>0</v>
      </c>
      <c r="G45" s="267">
        <v>154155.44069309029</v>
      </c>
      <c r="H45" s="267">
        <v>328763.75802904897</v>
      </c>
      <c r="I45" s="264"/>
      <c r="J45" s="264">
        <f t="shared" si="3"/>
        <v>5977.522873255436</v>
      </c>
      <c r="K45" s="265">
        <f t="shared" si="4"/>
        <v>8.9033536346830741E-2</v>
      </c>
      <c r="L45" s="264">
        <v>79669.555025613503</v>
      </c>
      <c r="M45" s="266" cm="1">
        <f t="array" ref="M45">SUMPRODUCT((TRIM('Rent Roll - Lib'!$D$6:$D$169)=A45)*('Rent Roll - Lib'!$H$6:$H$169="Active")*'Rent Roll - Lib'!$U$6:$U$169)*12+SUMPRODUCT((TRIM('Rent Roll - Lib'!$D$6:$D$169)=A45)*('Rent Roll - Lib'!$H$6:$H$169="Active")*'Rent Roll - Lib'!$AA$6:$AA$169)*12</f>
        <v>138606.6</v>
      </c>
      <c r="N45" s="304">
        <f>(E45+M45/'Portfolio Overview'!$C$14)/H45</f>
        <v>0.10473793304054556</v>
      </c>
    </row>
    <row r="46" spans="1:14">
      <c r="A46" s="262" t="s">
        <v>153</v>
      </c>
      <c r="B46" s="262" t="str">
        <f>IFERROR(INDEX('Rent Roll - Lib'!$G$6:$G$169,MATCH(A46,'Rent Roll - Lib'!$D$6:$D$169,0)),"-")</f>
        <v>Retail</v>
      </c>
      <c r="C46" s="263" cm="1">
        <f t="array" ref="C46">SUMPRODUCT((TRIM('Rent Roll - Lib'!$D$6:$D$169)=A46)*('Rent Roll - Lib'!$H$6:$H$169="Active")*'Rent Roll - Lib'!$I$6:$I$169)</f>
        <v>463</v>
      </c>
      <c r="D46" s="267" cm="1">
        <f t="array" ref="D46">SUMPRODUCT((TRIM('Rent Roll - Lib'!$D$6:$D$169)=A46)*('Rent Roll - Lib'!$H$6:$H$169="Active")*'Rent Roll - Lib'!$P$6:$P$169)*12</f>
        <v>105008.40000000001</v>
      </c>
      <c r="E46" s="267">
        <f>D46/(1+$E$3)</f>
        <v>103151.66994106091</v>
      </c>
      <c r="F46" s="267">
        <v>0</v>
      </c>
      <c r="G46" s="267">
        <v>386911.23535138916</v>
      </c>
      <c r="H46" s="267">
        <v>1528368.9895166201</v>
      </c>
      <c r="I46" s="264"/>
      <c r="J46" s="264">
        <f t="shared" si="3"/>
        <v>3301.0129363209935</v>
      </c>
      <c r="K46" s="265">
        <f t="shared" si="4"/>
        <v>6.8706183336794346E-2</v>
      </c>
      <c r="L46" s="267">
        <v>291782.25313310203</v>
      </c>
      <c r="M46" s="266" cm="1">
        <f t="array" ref="M46">SUMPRODUCT((TRIM('Rent Roll - Lib'!$D$6:$D$169)=A46)*('Rent Roll - Lib'!$H$6:$H$169="Active")*'Rent Roll - Lib'!$U$6:$U$169)*12+SUMPRODUCT((TRIM('Rent Roll - Lib'!$D$6:$D$169)=A46)*('Rent Roll - Lib'!$H$6:$H$169="Active")*'Rent Roll - Lib'!$AA$6:$AA$169)*12</f>
        <v>1229320.56</v>
      </c>
      <c r="N46" s="304">
        <f>(E46+M46/'Portfolio Overview'!$C$14)/H46</f>
        <v>0.100455885429574</v>
      </c>
    </row>
    <row r="47" spans="1:14">
      <c r="A47" s="261" t="s">
        <v>409</v>
      </c>
      <c r="B47" s="361" t="str">
        <f>IFERROR(INDEX('Rent Roll - Lib'!$G$6:$G$169,MATCH(A47,'Rent Roll - Lib'!$D$6:$D$169,0)),"-")</f>
        <v>Retail</v>
      </c>
      <c r="C47" s="263" cm="1">
        <f t="array" ref="C47">SUMPRODUCT((TRIM('Rent Roll - Lib'!$D$6:$D$169)=A47)*('Rent Roll - Lib'!$H$6:$H$169="Active")*'Rent Roll - Lib'!$I$6:$I$169)</f>
        <v>340.5</v>
      </c>
      <c r="D47" s="267">
        <f>'Turnover Rent - Lib'!D6/'Portfolio Overview'!C14</f>
        <v>70094.291178278683</v>
      </c>
      <c r="E47" s="267">
        <f>D47</f>
        <v>70094.291178278683</v>
      </c>
      <c r="F47" s="267">
        <v>232992.63128497088</v>
      </c>
      <c r="G47" s="267">
        <v>1324625.7143036465</v>
      </c>
      <c r="H47" s="267">
        <v>1257452.26647661</v>
      </c>
      <c r="I47" s="264"/>
      <c r="J47" s="264">
        <f t="shared" si="3"/>
        <v>3692.9581981691922</v>
      </c>
      <c r="K47" s="265">
        <f t="shared" si="4"/>
        <v>5.5743102976531567E-2</v>
      </c>
      <c r="L47" s="264">
        <v>228666.59793707001</v>
      </c>
      <c r="M47" s="266" cm="1">
        <f t="array" ref="M47">SUMPRODUCT((TRIM('Rent Roll - Lib'!$D$6:$D$169)=A47)*('Rent Roll - Lib'!$H$6:$H$169="Active")*'Rent Roll - Lib'!$U$6:$U$169)*12+SUMPRODUCT((TRIM('Rent Roll - Lib'!$D$6:$D$169)=A47)*('Rent Roll - Lib'!$H$6:$H$169="Active")*'Rent Roll - Lib'!$AA$6:$AA$169)*12</f>
        <v>954734.76</v>
      </c>
      <c r="N47" s="304">
        <f>(E47+M47/'Portfolio Overview'!$C$14)/H47</f>
        <v>8.6860366680011986E-2</v>
      </c>
    </row>
    <row r="48" spans="1:14">
      <c r="A48" s="262" t="s">
        <v>116</v>
      </c>
      <c r="B48" s="262" t="str">
        <f>IFERROR(INDEX('Rent Roll - Lib'!$G$6:$G$169,MATCH(A48,'Rent Roll - Lib'!$D$6:$D$169,0)),"-")</f>
        <v>Retail</v>
      </c>
      <c r="C48" s="263" cm="1">
        <f t="array" ref="C48">SUMPRODUCT((TRIM('Rent Roll - Lib'!$D$6:$D$169)=A48)*('Rent Roll - Lib'!$H$6:$H$169="Active")*'Rent Roll - Lib'!$I$6:$I$169)</f>
        <v>663</v>
      </c>
      <c r="D48" s="267" cm="1">
        <f t="array" ref="D48">SUMPRODUCT((TRIM('Rent Roll - Lib'!$D$6:$D$169)=A48)*('Rent Roll - Lib'!$H$6:$H$169="Active")*'Rent Roll - Lib'!$P$6:$P$169)*12</f>
        <v>69296.759999999995</v>
      </c>
      <c r="E48" s="267">
        <f t="shared" ref="E48:E87" si="5">D48/(1+$E$3)</f>
        <v>68071.473477406675</v>
      </c>
      <c r="F48" s="267">
        <v>976863.20057994628</v>
      </c>
      <c r="G48" s="267">
        <v>716523.06009050575</v>
      </c>
      <c r="H48" s="267">
        <v>653443.63889689301</v>
      </c>
      <c r="I48" s="264"/>
      <c r="J48" s="264">
        <f t="shared" si="3"/>
        <v>985.58618234825497</v>
      </c>
      <c r="K48" s="265">
        <f t="shared" si="4"/>
        <v>0.10604856467343214</v>
      </c>
      <c r="L48" s="267">
        <v>119672.237637561</v>
      </c>
      <c r="M48" s="266" cm="1">
        <f t="array" ref="M48">SUMPRODUCT((TRIM('Rent Roll - Lib'!$D$6:$D$169)=A48)*('Rent Roll - Lib'!$H$6:$H$169="Active")*'Rent Roll - Lib'!$U$6:$U$169)*12+SUMPRODUCT((TRIM('Rent Roll - Lib'!$D$6:$D$169)=A48)*('Rent Roll - Lib'!$H$6:$H$169="Active")*'Rent Roll - Lib'!$AA$6:$AA$169)*12</f>
        <v>1074060</v>
      </c>
      <c r="N48" s="304">
        <f>(E48+M48/'Portfolio Overview'!$C$14)/H48</f>
        <v>0.17153786380971997</v>
      </c>
    </row>
    <row r="49" spans="1:14">
      <c r="A49" s="261" t="s">
        <v>324</v>
      </c>
      <c r="B49" s="262" t="str">
        <f>IFERROR(INDEX('Rent Roll - Lib'!$G$6:$G$169,MATCH(A49,'Rent Roll - Lib'!$D$6:$D$169,0)),"-")</f>
        <v>Retail</v>
      </c>
      <c r="C49" s="263" cm="1">
        <f t="array" ref="C49">SUMPRODUCT((TRIM('Rent Roll - Lib'!$D$6:$D$169)=A49)*('Rent Roll - Lib'!$H$6:$H$169="Active")*'Rent Roll - Lib'!$I$6:$I$169)</f>
        <v>47.5</v>
      </c>
      <c r="D49" s="267" cm="1">
        <f t="array" ref="D49">SUMPRODUCT((TRIM('Rent Roll - Lib'!$D$6:$D$169)=A49)*('Rent Roll - Lib'!$H$6:$H$169="Active")*'Rent Roll - Lib'!$P$6:$P$169)*12</f>
        <v>34200</v>
      </c>
      <c r="E49" s="267">
        <f t="shared" si="5"/>
        <v>33595.284872298624</v>
      </c>
      <c r="F49" s="267">
        <v>147671.96393043845</v>
      </c>
      <c r="G49" s="267">
        <v>134501.93950528739</v>
      </c>
      <c r="H49" s="267">
        <v>153455.921822887</v>
      </c>
      <c r="I49" s="264"/>
      <c r="J49" s="264">
        <f t="shared" si="3"/>
        <v>3230.6509857449896</v>
      </c>
      <c r="K49" s="265">
        <f t="shared" si="4"/>
        <v>0.22286529964918747</v>
      </c>
      <c r="L49" s="264">
        <v>36350.780026835098</v>
      </c>
      <c r="M49" s="266" cm="1">
        <f t="array" ref="M49">SUMPRODUCT((TRIM('Rent Roll - Lib'!$D$6:$D$169)=A49)*('Rent Roll - Lib'!$H$6:$H$169="Active")*'Rent Roll - Lib'!$U$6:$U$169)*12+SUMPRODUCT((TRIM('Rent Roll - Lib'!$D$6:$D$169)=A49)*('Rent Roll - Lib'!$H$6:$H$169="Active")*'Rent Roll - Lib'!$AA$6:$AA$169)*12</f>
        <v>136059</v>
      </c>
      <c r="N49" s="304">
        <f>(E49+M49/'Portfolio Overview'!$C$14)/H49</f>
        <v>0.2552620513537367</v>
      </c>
    </row>
    <row r="50" spans="1:14">
      <c r="A50" s="262" t="s">
        <v>156</v>
      </c>
      <c r="B50" s="262" t="str">
        <f>IFERROR(INDEX('Rent Roll - Lib'!$G$6:$G$169,MATCH(A50,'Rent Roll - Lib'!$D$6:$D$169,0)),"-")</f>
        <v>Retail</v>
      </c>
      <c r="C50" s="263" cm="1">
        <f t="array" ref="C50">SUMPRODUCT((TRIM('Rent Roll - Lib'!$D$6:$D$169)=A50)*('Rent Roll - Lib'!$H$6:$H$169="Active")*'Rent Roll - Lib'!$I$6:$I$169)</f>
        <v>361</v>
      </c>
      <c r="D50" s="267" cm="1">
        <f t="array" ref="D50">SUMPRODUCT((TRIM('Rent Roll - Lib'!$D$6:$D$169)=A50)*('Rent Roll - Lib'!$H$6:$H$169="Active")*'Rent Roll - Lib'!$P$6:$P$169)*12</f>
        <v>171909.96000000002</v>
      </c>
      <c r="E50" s="267">
        <f t="shared" si="5"/>
        <v>168870.29469548137</v>
      </c>
      <c r="F50" s="267">
        <v>4621013.4078532364</v>
      </c>
      <c r="G50" s="267">
        <v>4694491.8632613113</v>
      </c>
      <c r="H50" s="267">
        <v>5087963.8212315096</v>
      </c>
      <c r="I50" s="264"/>
      <c r="J50" s="264">
        <f t="shared" si="3"/>
        <v>14094.0826072895</v>
      </c>
      <c r="K50" s="265">
        <f t="shared" si="4"/>
        <v>3.3787575155829294E-2</v>
      </c>
      <c r="L50" s="267">
        <v>1434597.0029119099</v>
      </c>
      <c r="M50" s="266" cm="1">
        <f t="array" ref="M50">SUMPRODUCT((TRIM('Rent Roll - Lib'!$D$6:$D$169)=A50)*('Rent Roll - Lib'!$H$6:$H$169="Active")*'Rent Roll - Lib'!$U$6:$U$169)*12+SUMPRODUCT((TRIM('Rent Roll - Lib'!$D$6:$D$169)=A50)*('Rent Roll - Lib'!$H$6:$H$169="Active")*'Rent Roll - Lib'!$AA$6:$AA$169)*12</f>
        <v>1054675.68</v>
      </c>
      <c r="N50" s="304">
        <f>(E50+M50/'Portfolio Overview'!$C$14)/H50</f>
        <v>4.1685577032837332E-2</v>
      </c>
    </row>
    <row r="51" spans="1:14">
      <c r="A51" s="261" t="s">
        <v>275</v>
      </c>
      <c r="B51" s="262" t="str">
        <f>IFERROR(INDEX('Rent Roll - Lib'!$G$6:$G$169,MATCH(A51,'Rent Roll - Lib'!$D$6:$D$169,0)),"-")</f>
        <v>Retail</v>
      </c>
      <c r="C51" s="263" cm="1">
        <f t="array" ref="C51">SUMPRODUCT((TRIM('Rent Roll - Lib'!$D$6:$D$169)=A51)*('Rent Roll - Lib'!$H$6:$H$169="Active")*'Rent Roll - Lib'!$I$6:$I$169)</f>
        <v>671</v>
      </c>
      <c r="D51" s="267" cm="1">
        <f t="array" ref="D51">SUMPRODUCT((TRIM('Rent Roll - Lib'!$D$6:$D$169)=A51)*('Rent Roll - Lib'!$H$6:$H$169="Active")*'Rent Roll - Lib'!$P$6:$P$169)*12</f>
        <v>111117.59999999999</v>
      </c>
      <c r="E51" s="267">
        <f t="shared" si="5"/>
        <v>109152.84872298624</v>
      </c>
      <c r="F51" s="267">
        <v>822490.01416259632</v>
      </c>
      <c r="G51" s="267">
        <v>718512.50141708914</v>
      </c>
      <c r="H51" s="267">
        <v>686038.38749461202</v>
      </c>
      <c r="I51" s="264"/>
      <c r="J51" s="264">
        <f t="shared" si="3"/>
        <v>1022.411903866784</v>
      </c>
      <c r="K51" s="265">
        <f t="shared" si="4"/>
        <v>0.16196994515977092</v>
      </c>
      <c r="L51" s="264">
        <v>156172.47112536599</v>
      </c>
      <c r="M51" s="266" cm="1">
        <f t="array" ref="M51">SUMPRODUCT((TRIM('Rent Roll - Lib'!$D$6:$D$169)=A51)*('Rent Roll - Lib'!$H$6:$H$169="Active")*'Rent Roll - Lib'!$U$6:$U$169)*12+SUMPRODUCT((TRIM('Rent Roll - Lib'!$D$6:$D$169)=A51)*('Rent Roll - Lib'!$H$6:$H$169="Active")*'Rent Roll - Lib'!$AA$6:$AA$169)*12</f>
        <v>1851863.3759999999</v>
      </c>
      <c r="N51" s="304">
        <f>(E51+M51/'Portfolio Overview'!$C$14)/H51</f>
        <v>0.26973547267344361</v>
      </c>
    </row>
    <row r="52" spans="1:14">
      <c r="A52" s="261" t="s">
        <v>407</v>
      </c>
      <c r="B52" s="262" t="str">
        <f>IFERROR(INDEX('Rent Roll - Lib'!$G$6:$G$169,MATCH(A52,'Rent Roll - Lib'!$D$6:$D$169,0)),"-")</f>
        <v>Retail</v>
      </c>
      <c r="C52" s="263" cm="1">
        <f t="array" ref="C52">SUMPRODUCT((TRIM('Rent Roll - Lib'!$D$6:$D$169)=A52)*('Rent Roll - Lib'!$H$6:$H$169="Active")*'Rent Roll - Lib'!$I$6:$I$169)</f>
        <v>451</v>
      </c>
      <c r="D52" s="267" cm="1">
        <f t="array" ref="D52">SUMPRODUCT((TRIM('Rent Roll - Lib'!$D$6:$D$169)=A52)*('Rent Roll - Lib'!$H$6:$H$169="Active")*'Rent Roll - Lib'!$P$6:$P$169)*12</f>
        <v>62616.84</v>
      </c>
      <c r="E52" s="267">
        <f t="shared" si="5"/>
        <v>61509.666011787813</v>
      </c>
      <c r="F52" s="267">
        <v>1130800.3660147421</v>
      </c>
      <c r="G52" s="267">
        <v>1377405.5125059467</v>
      </c>
      <c r="H52" s="267">
        <v>1459716.01225303</v>
      </c>
      <c r="I52" s="264"/>
      <c r="J52" s="264">
        <f t="shared" si="3"/>
        <v>3236.6208697406428</v>
      </c>
      <c r="K52" s="265">
        <f t="shared" si="4"/>
        <v>4.2896590483619268E-2</v>
      </c>
      <c r="L52" s="264">
        <v>273321.63269376499</v>
      </c>
      <c r="M52" s="266" cm="1">
        <f t="array" ref="M52">SUMPRODUCT((TRIM('Rent Roll - Lib'!$D$6:$D$169)=A52)*('Rent Roll - Lib'!$H$6:$H$169="Active")*'Rent Roll - Lib'!$U$6:$U$169)*12+SUMPRODUCT((TRIM('Rent Roll - Lib'!$D$6:$D$169)=A52)*('Rent Roll - Lib'!$H$6:$H$169="Active")*'Rent Roll - Lib'!$AA$6:$AA$169)*12</f>
        <v>1306348.56</v>
      </c>
      <c r="N52" s="304">
        <f>(E52+M52/'Portfolio Overview'!$C$14)/H52</f>
        <v>7.8815701448701481E-2</v>
      </c>
    </row>
    <row r="53" spans="1:14">
      <c r="A53" s="261" t="s">
        <v>285</v>
      </c>
      <c r="B53" s="262" t="str">
        <f>IFERROR(INDEX('Rent Roll - Lib'!$G$6:$G$169,MATCH(A53,'Rent Roll - Lib'!$D$6:$D$169,0)),"-")</f>
        <v>Retail</v>
      </c>
      <c r="C53" s="263" cm="1">
        <f t="array" ref="C53">SUMPRODUCT((TRIM('Rent Roll - Lib'!$D$6:$D$169)=A53)*('Rent Roll - Lib'!$H$6:$H$169="Active")*'Rent Roll - Lib'!$I$6:$I$169)</f>
        <v>59</v>
      </c>
      <c r="D53" s="267" cm="1">
        <f t="array" ref="D53">SUMPRODUCT((TRIM('Rent Roll - Lib'!$D$6:$D$169)=A53)*('Rent Roll - Lib'!$H$6:$H$169="Active")*'Rent Roll - Lib'!$P$6:$P$169)*12</f>
        <v>28716.48</v>
      </c>
      <c r="E53" s="267">
        <f t="shared" si="5"/>
        <v>28208.722986247543</v>
      </c>
      <c r="F53" s="267">
        <v>211466.932696342</v>
      </c>
      <c r="G53" s="267">
        <v>233580.19297327092</v>
      </c>
      <c r="H53" s="267">
        <v>271577.81126473699</v>
      </c>
      <c r="I53" s="264"/>
      <c r="J53" s="264">
        <f t="shared" si="3"/>
        <v>4603.0137502497792</v>
      </c>
      <c r="K53" s="265">
        <f t="shared" si="4"/>
        <v>0.10573941908680774</v>
      </c>
      <c r="L53" s="264">
        <v>41703.220825256401</v>
      </c>
      <c r="M53" s="266" cm="1">
        <f t="array" ref="M53">SUMPRODUCT((TRIM('Rent Roll - Lib'!$D$6:$D$169)=A53)*('Rent Roll - Lib'!$H$6:$H$169="Active")*'Rent Roll - Lib'!$U$6:$U$169)*12+SUMPRODUCT((TRIM('Rent Roll - Lib'!$D$6:$D$169)=A53)*('Rent Roll - Lib'!$H$6:$H$169="Active")*'Rent Roll - Lib'!$AA$6:$AA$169)*12</f>
        <v>172221</v>
      </c>
      <c r="N53" s="304">
        <f>(E53+M53/'Portfolio Overview'!$C$14)/H53</f>
        <v>0.12985950703014895</v>
      </c>
    </row>
    <row r="54" spans="1:14">
      <c r="A54" s="262" t="s">
        <v>214</v>
      </c>
      <c r="B54" s="262" t="str">
        <f>IFERROR(INDEX('Rent Roll - Lib'!$G$6:$G$169,MATCH(A54,'Rent Roll - Lib'!$D$6:$D$169,0)),"-")</f>
        <v>Retail</v>
      </c>
      <c r="C54" s="263" cm="1">
        <f t="array" ref="C54">SUMPRODUCT((TRIM('Rent Roll - Lib'!$D$6:$D$169)=A54)*('Rent Roll - Lib'!$H$6:$H$169="Active")*'Rent Roll - Lib'!$I$6:$I$169)</f>
        <v>405</v>
      </c>
      <c r="D54" s="267" cm="1">
        <f t="array" ref="D54">SUMPRODUCT((TRIM('Rent Roll - Lib'!$D$6:$D$169)=A54)*('Rent Roll - Lib'!$H$6:$H$169="Active")*'Rent Roll - Lib'!$P$6:$P$169)*12</f>
        <v>74163.600000000006</v>
      </c>
      <c r="E54" s="267">
        <f t="shared" si="5"/>
        <v>72852.259332023576</v>
      </c>
      <c r="F54" s="267">
        <v>3166582.4455311522</v>
      </c>
      <c r="G54" s="267">
        <v>3277084.4550910625</v>
      </c>
      <c r="H54" s="267">
        <v>3575747.1224544002</v>
      </c>
      <c r="I54" s="264"/>
      <c r="J54" s="264">
        <f t="shared" si="3"/>
        <v>8829.0052406281484</v>
      </c>
      <c r="K54" s="265">
        <f t="shared" si="4"/>
        <v>2.0740728429669814E-2</v>
      </c>
      <c r="L54" s="267">
        <v>839395.23551138898</v>
      </c>
      <c r="M54" s="266" cm="1">
        <f t="array" ref="M54">SUMPRODUCT((TRIM('Rent Roll - Lib'!$D$6:$D$169)=A54)*('Rent Roll - Lib'!$H$6:$H$169="Active")*'Rent Roll - Lib'!$U$6:$U$169)*12+SUMPRODUCT((TRIM('Rent Roll - Lib'!$D$6:$D$169)=A54)*('Rent Roll - Lib'!$H$6:$H$169="Active")*'Rent Roll - Lib'!$AA$6:$AA$169)*12</f>
        <v>680059.8</v>
      </c>
      <c r="N54" s="304">
        <f>(E54+M54/'Portfolio Overview'!$C$14)/H54</f>
        <v>2.8168536297828367E-2</v>
      </c>
    </row>
    <row r="55" spans="1:14">
      <c r="A55" s="261" t="s">
        <v>343</v>
      </c>
      <c r="B55" s="262" t="str">
        <f>IFERROR(INDEX('Rent Roll - Lib'!$G$6:$G$169,MATCH(A55,'Rent Roll - Lib'!$D$6:$D$169,0)),"-")</f>
        <v>Retail</v>
      </c>
      <c r="C55" s="263" cm="1">
        <f t="array" ref="C55">SUMPRODUCT((TRIM('Rent Roll - Lib'!$D$6:$D$169)=A55)*('Rent Roll - Lib'!$H$6:$H$169="Active")*'Rent Roll - Lib'!$I$6:$I$169)</f>
        <v>129</v>
      </c>
      <c r="D55" s="267" cm="1">
        <f t="array" ref="D55">SUMPRODUCT((TRIM('Rent Roll - Lib'!$D$6:$D$169)=A55)*('Rent Roll - Lib'!$H$6:$H$169="Active")*'Rent Roll - Lib'!$P$6:$P$169)*12</f>
        <v>42817.68</v>
      </c>
      <c r="E55" s="267">
        <f t="shared" si="5"/>
        <v>42060.589390962668</v>
      </c>
      <c r="F55" s="267">
        <v>368330.57705374894</v>
      </c>
      <c r="G55" s="267">
        <v>309281.44688236516</v>
      </c>
      <c r="H55" s="267">
        <v>304442.676263745</v>
      </c>
      <c r="I55" s="264"/>
      <c r="J55" s="264">
        <f t="shared" si="3"/>
        <v>2360.0207462305816</v>
      </c>
      <c r="K55" s="265">
        <f t="shared" si="4"/>
        <v>0.14064283143702941</v>
      </c>
      <c r="L55" s="264">
        <v>60920.227242779903</v>
      </c>
      <c r="M55" s="266" cm="1">
        <f t="array" ref="M55">SUMPRODUCT((TRIM('Rent Roll - Lib'!$D$6:$D$169)=A55)*('Rent Roll - Lib'!$H$6:$H$169="Active")*'Rent Roll - Lib'!$U$6:$U$169)*12+SUMPRODUCT((TRIM('Rent Roll - Lib'!$D$6:$D$169)=A55)*('Rent Roll - Lib'!$H$6:$H$169="Active")*'Rent Roll - Lib'!$AA$6:$AA$169)*12</f>
        <v>374941.08</v>
      </c>
      <c r="N55" s="304">
        <f>(E55+M55/'Portfolio Overview'!$C$14)/H55</f>
        <v>0.18863001666077353</v>
      </c>
    </row>
    <row r="56" spans="1:14">
      <c r="A56" s="262" t="s">
        <v>389</v>
      </c>
      <c r="B56" s="262" t="str">
        <f>IFERROR(INDEX('Rent Roll - Lib'!$G$6:$G$169,MATCH(A56,'Rent Roll - Lib'!$D$6:$D$169,0)),"-")</f>
        <v>Retail</v>
      </c>
      <c r="C56" s="263" cm="1">
        <f t="array" ref="C56">SUMPRODUCT((TRIM('Rent Roll - Lib'!$D$6:$D$169)=A56)*('Rent Roll - Lib'!$H$6:$H$169="Active")*'Rent Roll - Lib'!$I$6:$I$169)</f>
        <v>92</v>
      </c>
      <c r="D56" s="267" cm="1">
        <f t="array" ref="D56">SUMPRODUCT((TRIM('Rent Roll - Lib'!$D$6:$D$169)=A56)*('Rent Roll - Lib'!$H$6:$H$169="Active")*'Rent Roll - Lib'!$P$6:$P$169)*12</f>
        <v>46379.040000000001</v>
      </c>
      <c r="E56" s="267">
        <f t="shared" si="5"/>
        <v>45558.978388998039</v>
      </c>
      <c r="F56" s="267">
        <v>297839.69157452817</v>
      </c>
      <c r="G56" s="267">
        <v>305101.512542037</v>
      </c>
      <c r="H56" s="267">
        <v>310159.29714768601</v>
      </c>
      <c r="I56" s="264"/>
      <c r="J56" s="264">
        <f t="shared" si="3"/>
        <v>3371.2967081270217</v>
      </c>
      <c r="K56" s="265">
        <f t="shared" si="4"/>
        <v>0.14953296717691514</v>
      </c>
      <c r="L56" s="267">
        <v>78779.638971869106</v>
      </c>
      <c r="M56" s="266" cm="1">
        <f t="array" ref="M56">SUMPRODUCT((TRIM('Rent Roll - Lib'!$D$6:$D$169)=A56)*('Rent Roll - Lib'!$H$6:$H$169="Active")*'Rent Roll - Lib'!$U$6:$U$169)*12+SUMPRODUCT((TRIM('Rent Roll - Lib'!$D$6:$D$169)=A56)*('Rent Roll - Lib'!$H$6:$H$169="Active")*'Rent Roll - Lib'!$AA$6:$AA$169)*12</f>
        <v>266483.52</v>
      </c>
      <c r="N56" s="304">
        <f>(E56+M56/'Portfolio Overview'!$C$14)/H56</f>
        <v>0.18210137386211941</v>
      </c>
    </row>
    <row r="57" spans="1:14">
      <c r="A57" s="261" t="s">
        <v>330</v>
      </c>
      <c r="B57" s="262" t="str">
        <f>IFERROR(INDEX('Rent Roll - Lib'!$G$6:$G$169,MATCH(A57,'Rent Roll - Lib'!$D$6:$D$169,0)),"-")</f>
        <v>Retail</v>
      </c>
      <c r="C57" s="263" cm="1">
        <f t="array" ref="C57">SUMPRODUCT((TRIM('Rent Roll - Lib'!$D$6:$D$169)=A57)*('Rent Roll - Lib'!$H$6:$H$169="Active")*'Rent Roll - Lib'!$I$6:$I$169)</f>
        <v>59.5</v>
      </c>
      <c r="D57" s="267" cm="1">
        <f t="array" ref="D57">SUMPRODUCT((TRIM('Rent Roll - Lib'!$D$6:$D$169)=A57)*('Rent Roll - Lib'!$H$6:$H$169="Active")*'Rent Roll - Lib'!$P$6:$P$169)*12</f>
        <v>27153.48</v>
      </c>
      <c r="E57" s="267">
        <f t="shared" si="5"/>
        <v>26673.359528487228</v>
      </c>
      <c r="F57" s="267">
        <v>3123872.867859663</v>
      </c>
      <c r="G57" s="267">
        <v>3283267.3225745312</v>
      </c>
      <c r="H57" s="267">
        <v>3602125.12531377</v>
      </c>
      <c r="I57" s="264"/>
      <c r="J57" s="264">
        <f t="shared" si="3"/>
        <v>60539.918072500339</v>
      </c>
      <c r="K57" s="265">
        <f t="shared" si="4"/>
        <v>7.538183448759222E-3</v>
      </c>
      <c r="L57" s="264">
        <v>709635.07540146902</v>
      </c>
      <c r="M57" s="266" cm="1">
        <f t="array" ref="M57">SUMPRODUCT((TRIM('Rent Roll - Lib'!$D$6:$D$169)=A57)*('Rent Roll - Lib'!$H$6:$H$169="Active")*'Rent Roll - Lib'!$U$6:$U$169)*12+SUMPRODUCT((TRIM('Rent Roll - Lib'!$D$6:$D$169)=A57)*('Rent Roll - Lib'!$H$6:$H$169="Active")*'Rent Roll - Lib'!$AA$6:$AA$169)*12</f>
        <v>171959.76</v>
      </c>
      <c r="N57" s="304">
        <f>(E57+M57/'Portfolio Overview'!$C$14)/H57</f>
        <v>9.361387931545239E-3</v>
      </c>
    </row>
    <row r="58" spans="1:14">
      <c r="A58" s="262" t="s">
        <v>386</v>
      </c>
      <c r="B58" s="262" t="str">
        <f>IFERROR(INDEX('Rent Roll - Lib'!$G$6:$G$169,MATCH(A58,'Rent Roll - Lib'!$D$6:$D$169,0)),"-")</f>
        <v>Retail</v>
      </c>
      <c r="C58" s="263" cm="1">
        <f t="array" ref="C58">SUMPRODUCT((TRIM('Rent Roll - Lib'!$D$6:$D$169)=A58)*('Rent Roll - Lib'!$H$6:$H$169="Active")*'Rent Roll - Lib'!$I$6:$I$169)</f>
        <v>97</v>
      </c>
      <c r="D58" s="267" cm="1">
        <f t="array" ref="D58">SUMPRODUCT((TRIM('Rent Roll - Lib'!$D$6:$D$169)=A58)*('Rent Roll - Lib'!$H$6:$H$169="Active")*'Rent Roll - Lib'!$P$6:$P$169)*12</f>
        <v>44115.600000000006</v>
      </c>
      <c r="E58" s="267">
        <f t="shared" si="5"/>
        <v>43335.55992141454</v>
      </c>
      <c r="F58" s="267">
        <v>383594.4321309441</v>
      </c>
      <c r="G58" s="267">
        <v>413121.23177047423</v>
      </c>
      <c r="H58" s="267">
        <v>387143.173526517</v>
      </c>
      <c r="I58" s="264"/>
      <c r="J58" s="264">
        <f t="shared" si="3"/>
        <v>3991.1667373867731</v>
      </c>
      <c r="K58" s="265">
        <f t="shared" si="4"/>
        <v>0.11395164119296643</v>
      </c>
      <c r="L58" s="267">
        <v>85765.076027561096</v>
      </c>
      <c r="M58" s="266" cm="1">
        <f t="array" ref="M58">SUMPRODUCT((TRIM('Rent Roll - Lib'!$D$6:$D$169)=A58)*('Rent Roll - Lib'!$H$6:$H$169="Active")*'Rent Roll - Lib'!$U$6:$U$169)*12+SUMPRODUCT((TRIM('Rent Roll - Lib'!$D$6:$D$169)=A58)*('Rent Roll - Lib'!$H$6:$H$169="Active")*'Rent Roll - Lib'!$AA$6:$AA$169)*12</f>
        <v>280233</v>
      </c>
      <c r="N58" s="304">
        <f>(E58+M58/'Portfolio Overview'!$C$14)/H58</f>
        <v>0.1416027007229487</v>
      </c>
    </row>
    <row r="59" spans="1:14">
      <c r="A59" s="261" t="s">
        <v>238</v>
      </c>
      <c r="B59" s="262" t="str">
        <f>IFERROR(INDEX('Rent Roll - Lib'!$G$6:$G$169,MATCH(A59,'Rent Roll - Lib'!$D$6:$D$169,0)),"-")</f>
        <v>Retail</v>
      </c>
      <c r="C59" s="263" cm="1">
        <f t="array" ref="C59">SUMPRODUCT((TRIM('Rent Roll - Lib'!$D$6:$D$169)=A59)*('Rent Roll - Lib'!$H$6:$H$169="Active")*'Rent Roll - Lib'!$I$6:$I$169)</f>
        <v>490.6</v>
      </c>
      <c r="D59" s="267" cm="1">
        <f t="array" ref="D59">SUMPRODUCT((TRIM('Rent Roll - Lib'!$D$6:$D$169)=A59)*('Rent Roll - Lib'!$H$6:$H$169="Active")*'Rent Roll - Lib'!$P$6:$P$169)*12</f>
        <v>87130.559999999998</v>
      </c>
      <c r="E59" s="267">
        <f t="shared" si="5"/>
        <v>85589.94106090373</v>
      </c>
      <c r="F59" s="267">
        <v>552169.15888081142</v>
      </c>
      <c r="G59" s="267">
        <v>539973.54651971161</v>
      </c>
      <c r="H59" s="267">
        <v>497061.60053991602</v>
      </c>
      <c r="I59" s="264"/>
      <c r="J59" s="264">
        <f t="shared" si="3"/>
        <v>1013.1708123520506</v>
      </c>
      <c r="K59" s="265">
        <f t="shared" si="4"/>
        <v>0.17529127155539159</v>
      </c>
      <c r="L59" s="264">
        <v>99018.961635985805</v>
      </c>
      <c r="M59" s="266" cm="1">
        <f t="array" ref="M59">SUMPRODUCT((TRIM('Rent Roll - Lib'!$D$6:$D$169)=A59)*('Rent Roll - Lib'!$H$6:$H$169="Active")*'Rent Roll - Lib'!$U$6:$U$169)*12+SUMPRODUCT((TRIM('Rent Roll - Lib'!$D$6:$D$169)=A59)*('Rent Roll - Lib'!$H$6:$H$169="Active")*'Rent Roll - Lib'!$AA$6:$AA$169)*12</f>
        <v>326080.23360000004</v>
      </c>
      <c r="N59" s="304">
        <f>(E59+M59/'Portfolio Overview'!$C$14)/H59</f>
        <v>0.19907770979174108</v>
      </c>
    </row>
    <row r="60" spans="1:14">
      <c r="A60" s="261" t="s">
        <v>327</v>
      </c>
      <c r="B60" s="262" t="str">
        <f>IFERROR(INDEX('Rent Roll - Lib'!$G$6:$G$169,MATCH(A60,'Rent Roll - Lib'!$D$6:$D$169,0)),"-")</f>
        <v>Retail</v>
      </c>
      <c r="C60" s="263" cm="1">
        <f t="array" ref="C60">SUMPRODUCT((TRIM('Rent Roll - Lib'!$D$6:$D$169)=A60)*('Rent Roll - Lib'!$H$6:$H$169="Active")*'Rent Roll - Lib'!$I$6:$I$169)</f>
        <v>184</v>
      </c>
      <c r="D60" s="267" cm="1">
        <f t="array" ref="D60">SUMPRODUCT((TRIM('Rent Roll - Lib'!$D$6:$D$169)=A60)*('Rent Roll - Lib'!$H$6:$H$169="Active")*'Rent Roll - Lib'!$P$6:$P$169)*12</f>
        <v>46368</v>
      </c>
      <c r="E60" s="267">
        <f t="shared" si="5"/>
        <v>45548.133595284875</v>
      </c>
      <c r="F60" s="267">
        <v>0</v>
      </c>
      <c r="G60" s="267">
        <v>138148.83261193195</v>
      </c>
      <c r="H60" s="267">
        <v>343753.797371005</v>
      </c>
      <c r="I60" s="264"/>
      <c r="J60" s="264">
        <f t="shared" si="3"/>
        <v>1868.2271596250271</v>
      </c>
      <c r="K60" s="265">
        <f t="shared" si="4"/>
        <v>0.13488723718724818</v>
      </c>
      <c r="L60" s="264">
        <v>49526.796895761501</v>
      </c>
      <c r="M60" s="266" cm="1">
        <f t="array" ref="M60">SUMPRODUCT((TRIM('Rent Roll - Lib'!$D$6:$D$169)=A60)*('Rent Roll - Lib'!$H$6:$H$169="Active")*'Rent Roll - Lib'!$U$6:$U$169)*12+SUMPRODUCT((TRIM('Rent Roll - Lib'!$D$6:$D$169)=A60)*('Rent Roll - Lib'!$H$6:$H$169="Active")*'Rent Roll - Lib'!$AA$6:$AA$169)*12</f>
        <v>520558.07999999996</v>
      </c>
      <c r="N60" s="304">
        <f>(E60+M60/'Portfolio Overview'!$C$14)/H60</f>
        <v>0.19456506851059996</v>
      </c>
    </row>
    <row r="61" spans="1:14">
      <c r="A61" s="261" t="s">
        <v>218</v>
      </c>
      <c r="B61" s="262" t="str">
        <f>IFERROR(INDEX('Rent Roll - Lib'!$G$6:$G$169,MATCH(A61,'Rent Roll - Lib'!$D$6:$D$169,0)),"-")</f>
        <v>Retail</v>
      </c>
      <c r="C61" s="263" cm="1">
        <f t="array" ref="C61">SUMPRODUCT((TRIM('Rent Roll - Lib'!$D$6:$D$169)=A61)*('Rent Roll - Lib'!$H$6:$H$169="Active")*'Rent Roll - Lib'!$I$6:$I$169)</f>
        <v>1477</v>
      </c>
      <c r="D61" s="267" cm="1">
        <f t="array" ref="D61">SUMPRODUCT((TRIM('Rent Roll - Lib'!$D$6:$D$169)=A61)*('Rent Roll - Lib'!$H$6:$H$169="Active")*'Rent Roll - Lib'!$P$6:$P$169)*12</f>
        <v>258238.68</v>
      </c>
      <c r="E61" s="267">
        <f t="shared" si="5"/>
        <v>253672.57367387033</v>
      </c>
      <c r="F61" s="267">
        <v>2724030.6639478663</v>
      </c>
      <c r="G61" s="267">
        <v>2562592.3732815953</v>
      </c>
      <c r="H61" s="267">
        <v>2625848.1073239599</v>
      </c>
      <c r="I61" s="264"/>
      <c r="J61" s="264">
        <f t="shared" si="3"/>
        <v>1777.8253942613135</v>
      </c>
      <c r="K61" s="265">
        <f t="shared" si="4"/>
        <v>9.8344865904362908E-2</v>
      </c>
      <c r="L61" s="264">
        <v>526743.49890177499</v>
      </c>
      <c r="M61" s="266" cm="1">
        <f t="array" ref="M61">SUMPRODUCT((TRIM('Rent Roll - Lib'!$D$6:$D$169)=A61)*('Rent Roll - Lib'!$H$6:$H$169="Active")*'Rent Roll - Lib'!$U$6:$U$169)*12+SUMPRODUCT((TRIM('Rent Roll - Lib'!$D$6:$D$169)=A61)*('Rent Roll - Lib'!$H$6:$H$169="Active")*'Rent Roll - Lib'!$AA$6:$AA$169)*12</f>
        <v>3598680.96</v>
      </c>
      <c r="N61" s="304">
        <f>(E61+M61/'Portfolio Overview'!$C$14)/H61</f>
        <v>0.1527733067061757</v>
      </c>
    </row>
    <row r="62" spans="1:14">
      <c r="A62" s="262" t="s">
        <v>208</v>
      </c>
      <c r="B62" s="262" t="str">
        <f>IFERROR(INDEX('Rent Roll - Lib'!$G$6:$G$169,MATCH(A62,'Rent Roll - Lib'!$D$6:$D$169,0)),"-")</f>
        <v>Retail</v>
      </c>
      <c r="C62" s="263" cm="1">
        <f t="array" ref="C62">SUMPRODUCT((TRIM('Rent Roll - Lib'!$D$6:$D$169)=A62)*('Rent Roll - Lib'!$H$6:$H$169="Active")*'Rent Roll - Lib'!$I$6:$I$169)</f>
        <v>50</v>
      </c>
      <c r="D62" s="267" cm="1">
        <f t="array" ref="D62">SUMPRODUCT((TRIM('Rent Roll - Lib'!$D$6:$D$169)=A62)*('Rent Roll - Lib'!$H$6:$H$169="Active")*'Rent Roll - Lib'!$P$6:$P$169)*12</f>
        <v>30360</v>
      </c>
      <c r="E62" s="267">
        <f t="shared" si="5"/>
        <v>29823.182711198428</v>
      </c>
      <c r="F62" s="267">
        <v>177159.75507158914</v>
      </c>
      <c r="G62" s="267">
        <v>176483.38695883664</v>
      </c>
      <c r="H62" s="267">
        <v>194061.175619129</v>
      </c>
      <c r="I62" s="264"/>
      <c r="J62" s="264">
        <f t="shared" si="3"/>
        <v>3881.2235123825799</v>
      </c>
      <c r="K62" s="265">
        <f t="shared" si="4"/>
        <v>0.15644551210792187</v>
      </c>
      <c r="L62" s="267">
        <v>51671.459344853298</v>
      </c>
      <c r="M62" s="266" cm="1">
        <f t="array" ref="M62">SUMPRODUCT((TRIM('Rent Roll - Lib'!$D$6:$D$169)=A62)*('Rent Roll - Lib'!$H$6:$H$169="Active")*'Rent Roll - Lib'!$U$6:$U$169)*12+SUMPRODUCT((TRIM('Rent Roll - Lib'!$D$6:$D$169)=A62)*('Rent Roll - Lib'!$H$6:$H$169="Active")*'Rent Roll - Lib'!$AA$6:$AA$169)*12</f>
        <v>145950</v>
      </c>
      <c r="N62" s="304">
        <f>(E62+M62/'Portfolio Overview'!$C$14)/H62</f>
        <v>0.18450233527657894</v>
      </c>
    </row>
    <row r="63" spans="1:14">
      <c r="A63" s="262" t="s">
        <v>139</v>
      </c>
      <c r="B63" s="262" t="str">
        <f>IFERROR(INDEX('Rent Roll - Lib'!$G$6:$G$169,MATCH(A63,'Rent Roll - Lib'!$D$6:$D$169,0)),"-")</f>
        <v>Retail</v>
      </c>
      <c r="C63" s="263" cm="1">
        <f t="array" ref="C63">SUMPRODUCT((TRIM('Rent Roll - Lib'!$D$6:$D$169)=A63)*('Rent Roll - Lib'!$H$6:$H$169="Active")*'Rent Roll - Lib'!$I$6:$I$169)</f>
        <v>129</v>
      </c>
      <c r="D63" s="267" cm="1">
        <f t="array" ref="D63">SUMPRODUCT((TRIM('Rent Roll - Lib'!$D$6:$D$169)=A63)*('Rent Roll - Lib'!$H$6:$H$169="Active")*'Rent Roll - Lib'!$P$6:$P$169)*12</f>
        <v>27864</v>
      </c>
      <c r="E63" s="267">
        <f t="shared" si="5"/>
        <v>27371.316306483299</v>
      </c>
      <c r="F63" s="267">
        <v>348893.45326352434</v>
      </c>
      <c r="G63" s="267">
        <v>398675.10469417874</v>
      </c>
      <c r="H63" s="267">
        <v>357329.93603893899</v>
      </c>
      <c r="I63" s="264"/>
      <c r="J63" s="264">
        <f t="shared" si="3"/>
        <v>2769.9995041778216</v>
      </c>
      <c r="K63" s="265">
        <f t="shared" si="4"/>
        <v>7.7978353308085557E-2</v>
      </c>
      <c r="L63" s="267">
        <v>58771.573447317998</v>
      </c>
      <c r="M63" s="266" cm="1">
        <f t="array" ref="M63">SUMPRODUCT((TRIM('Rent Roll - Lib'!$D$6:$D$169)=A63)*('Rent Roll - Lib'!$H$6:$H$169="Active")*'Rent Roll - Lib'!$U$6:$U$169)*12+SUMPRODUCT((TRIM('Rent Roll - Lib'!$D$6:$D$169)=A63)*('Rent Roll - Lib'!$H$6:$H$169="Active")*'Rent Roll - Lib'!$AA$6:$AA$169)*12</f>
        <v>367944.12</v>
      </c>
      <c r="N63" s="304">
        <f>(E63+M63/'Portfolio Overview'!$C$14)/H63</f>
        <v>0.11880055118314423</v>
      </c>
    </row>
    <row r="64" spans="1:14">
      <c r="A64" s="262" t="s">
        <v>272</v>
      </c>
      <c r="B64" s="262" t="str">
        <f>IFERROR(INDEX('Rent Roll - Lib'!$G$6:$G$169,MATCH(A64,'Rent Roll - Lib'!$D$6:$D$169,0)),"-")</f>
        <v>Retail</v>
      </c>
      <c r="C64" s="263" cm="1">
        <f t="array" ref="C64">SUMPRODUCT((TRIM('Rent Roll - Lib'!$D$6:$D$169)=A64)*('Rent Roll - Lib'!$H$6:$H$169="Active")*'Rent Roll - Lib'!$I$6:$I$169)</f>
        <v>35</v>
      </c>
      <c r="D64" s="267" cm="1">
        <f t="array" ref="D64">SUMPRODUCT((TRIM('Rent Roll - Lib'!$D$6:$D$169)=A64)*('Rent Roll - Lib'!$H$6:$H$169="Active")*'Rent Roll - Lib'!$P$6:$P$169)*12</f>
        <v>27127.800000000003</v>
      </c>
      <c r="E64" s="267">
        <f t="shared" si="5"/>
        <v>26648.133595284875</v>
      </c>
      <c r="F64" s="267">
        <v>166757.83944362885</v>
      </c>
      <c r="G64" s="267">
        <v>171063.26763288633</v>
      </c>
      <c r="H64" s="267">
        <v>188777.89630360101</v>
      </c>
      <c r="I64" s="264"/>
      <c r="J64" s="264">
        <f t="shared" si="3"/>
        <v>5393.6541801028861</v>
      </c>
      <c r="K64" s="265">
        <f t="shared" si="4"/>
        <v>0.14370220524320215</v>
      </c>
      <c r="L64" s="267">
        <v>42113.0713998301</v>
      </c>
      <c r="M64" s="266" cm="1">
        <f t="array" ref="M64">SUMPRODUCT((TRIM('Rent Roll - Lib'!$D$6:$D$169)=A64)*('Rent Roll - Lib'!$H$6:$H$169="Active")*'Rent Roll - Lib'!$U$6:$U$169)*12+SUMPRODUCT((TRIM('Rent Roll - Lib'!$D$6:$D$169)=A64)*('Rent Roll - Lib'!$H$6:$H$169="Active")*'Rent Roll - Lib'!$AA$6:$AA$169)*12</f>
        <v>102454.8</v>
      </c>
      <c r="N64" s="304">
        <f>(E64+M64/'Portfolio Overview'!$C$14)/H64</f>
        <v>0.16340419833257358</v>
      </c>
    </row>
    <row r="65" spans="1:14">
      <c r="A65" s="262" t="s">
        <v>259</v>
      </c>
      <c r="B65" s="262" t="str">
        <f>IFERROR(INDEX('Rent Roll - Lib'!$G$6:$G$169,MATCH(A65,'Rent Roll - Lib'!$D$6:$D$169,0)),"-")</f>
        <v>Retail</v>
      </c>
      <c r="C65" s="263" cm="1">
        <f t="array" ref="C65">SUMPRODUCT((TRIM('Rent Roll - Lib'!$D$6:$D$169)=A65)*('Rent Roll - Lib'!$H$6:$H$169="Active")*'Rent Roll - Lib'!$I$6:$I$169)</f>
        <v>575</v>
      </c>
      <c r="D65" s="267" cm="1">
        <f t="array" ref="D65">SUMPRODUCT((TRIM('Rent Roll - Lib'!$D$6:$D$169)=A65)*('Rent Roll - Lib'!$H$6:$H$169="Active")*'Rent Roll - Lib'!$P$6:$P$169)*12</f>
        <v>64440.600000000006</v>
      </c>
      <c r="E65" s="267">
        <f t="shared" si="5"/>
        <v>63301.178781925351</v>
      </c>
      <c r="F65" s="267">
        <v>2042682.1760108802</v>
      </c>
      <c r="G65" s="267">
        <v>1668042.1897033788</v>
      </c>
      <c r="H65" s="267">
        <v>1659000.8020927999</v>
      </c>
      <c r="I65" s="264"/>
      <c r="J65" s="264">
        <f t="shared" si="3"/>
        <v>2885.2187862483479</v>
      </c>
      <c r="K65" s="265">
        <f t="shared" si="4"/>
        <v>3.8843019194872805E-2</v>
      </c>
      <c r="L65" s="267">
        <v>351853.087086296</v>
      </c>
      <c r="M65" s="266" cm="1">
        <f t="array" ref="M65">SUMPRODUCT((TRIM('Rent Roll - Lib'!$D$6:$D$169)=A65)*('Rent Roll - Lib'!$H$6:$H$169="Active")*'Rent Roll - Lib'!$U$6:$U$169)*12+SUMPRODUCT((TRIM('Rent Roll - Lib'!$D$6:$D$169)=A65)*('Rent Roll - Lib'!$H$6:$H$169="Active")*'Rent Roll - Lib'!$AA$6:$AA$169)*12</f>
        <v>1449897.0000000002</v>
      </c>
      <c r="N65" s="304">
        <f>(E65+M65/'Portfolio Overview'!$C$14)/H65</f>
        <v>7.3974157712180466E-2</v>
      </c>
    </row>
    <row r="66" spans="1:14">
      <c r="A66" s="262" t="s">
        <v>403</v>
      </c>
      <c r="B66" s="262" t="str">
        <f>IFERROR(INDEX('Rent Roll - Lib'!$G$6:$G$169,MATCH(A66,'Rent Roll - Lib'!$D$6:$D$169,0)),"-")</f>
        <v>Retail</v>
      </c>
      <c r="C66" s="263" cm="1">
        <f t="array" ref="C66">SUMPRODUCT((TRIM('Rent Roll - Lib'!$D$6:$D$169)=A66)*('Rent Roll - Lib'!$H$6:$H$169="Active")*'Rent Roll - Lib'!$I$6:$I$169)</f>
        <v>74</v>
      </c>
      <c r="D66" s="267" cm="1">
        <f t="array" ref="D66">SUMPRODUCT((TRIM('Rent Roll - Lib'!$D$6:$D$169)=A66)*('Rent Roll - Lib'!$H$6:$H$169="Active")*'Rent Roll - Lib'!$P$6:$P$169)*12</f>
        <v>19145.28</v>
      </c>
      <c r="E66" s="267">
        <f t="shared" si="5"/>
        <v>18806.758349705302</v>
      </c>
      <c r="F66" s="267">
        <v>383422.72371421999</v>
      </c>
      <c r="G66" s="267">
        <v>396762.34987946658</v>
      </c>
      <c r="H66" s="267">
        <v>370270.11850256397</v>
      </c>
      <c r="I66" s="264"/>
      <c r="J66" s="264">
        <f t="shared" si="3"/>
        <v>5003.6502500346487</v>
      </c>
      <c r="K66" s="265">
        <f t="shared" si="4"/>
        <v>5.1706251850478252E-2</v>
      </c>
      <c r="L66" s="267">
        <v>90048.092242749903</v>
      </c>
      <c r="M66" s="266" cm="1">
        <f t="array" ref="M66">SUMPRODUCT((TRIM('Rent Roll - Lib'!$D$6:$D$169)=A66)*('Rent Roll - Lib'!$H$6:$H$169="Active")*'Rent Roll - Lib'!$U$6:$U$169)*12+SUMPRODUCT((TRIM('Rent Roll - Lib'!$D$6:$D$169)=A66)*('Rent Roll - Lib'!$H$6:$H$169="Active")*'Rent Roll - Lib'!$AA$6:$AA$169)*12</f>
        <v>213865.92</v>
      </c>
      <c r="N66" s="304">
        <f>(E66+M66/'Portfolio Overview'!$C$14)/H66</f>
        <v>7.4463894581938445E-2</v>
      </c>
    </row>
    <row r="67" spans="1:14">
      <c r="A67" s="261" t="s">
        <v>302</v>
      </c>
      <c r="B67" s="262" t="str">
        <f>IFERROR(INDEX('Rent Roll - Lib'!$G$6:$G$169,MATCH(A67,'Rent Roll - Lib'!$D$6:$D$169,0)),"-")</f>
        <v>Retail</v>
      </c>
      <c r="C67" s="263" cm="1">
        <f t="array" ref="C67">SUMPRODUCT((TRIM('Rent Roll - Lib'!$D$6:$D$169)=A67)*('Rent Roll - Lib'!$H$6:$H$169="Active")*'Rent Roll - Lib'!$I$6:$I$169)</f>
        <v>39</v>
      </c>
      <c r="D67" s="267" cm="1">
        <f t="array" ref="D67">SUMPRODUCT((TRIM('Rent Roll - Lib'!$D$6:$D$169)=A67)*('Rent Roll - Lib'!$H$6:$H$169="Active")*'Rent Roll - Lib'!$P$6:$P$169)*12</f>
        <v>23643.360000000001</v>
      </c>
      <c r="E67" s="267">
        <f t="shared" si="5"/>
        <v>23225.304518664048</v>
      </c>
      <c r="F67" s="267">
        <v>44647.998138356379</v>
      </c>
      <c r="G67" s="267">
        <v>53558.138736219145</v>
      </c>
      <c r="H67" s="267">
        <v>67288.061559289694</v>
      </c>
      <c r="I67" s="264"/>
      <c r="J67" s="264">
        <f t="shared" si="3"/>
        <v>1725.3349117766588</v>
      </c>
      <c r="K67" s="265">
        <f t="shared" si="4"/>
        <v>0.35137525813798437</v>
      </c>
      <c r="L67" s="264">
        <v>17835.097179780299</v>
      </c>
      <c r="M67" s="266" cm="1">
        <f t="array" ref="M67">SUMPRODUCT((TRIM('Rent Roll - Lib'!$D$6:$D$169)=A67)*('Rent Roll - Lib'!$H$6:$H$169="Active")*'Rent Roll - Lib'!$U$6:$U$169)*12+SUMPRODUCT((TRIM('Rent Roll - Lib'!$D$6:$D$169)=A67)*('Rent Roll - Lib'!$H$6:$H$169="Active")*'Rent Roll - Lib'!$AA$6:$AA$169)*12</f>
        <v>112965.84</v>
      </c>
      <c r="N67" s="304">
        <f>(E67+M67/'Portfolio Overview'!$C$14)/H67</f>
        <v>0.41396722411305709</v>
      </c>
    </row>
    <row r="68" spans="1:14">
      <c r="A68" s="261" t="s">
        <v>253</v>
      </c>
      <c r="B68" s="262" t="str">
        <f>IFERROR(INDEX('Rent Roll - Lib'!$G$6:$G$169,MATCH(A68,'Rent Roll - Lib'!$D$6:$D$169,0)),"-")</f>
        <v>Retail</v>
      </c>
      <c r="C68" s="263" cm="1">
        <f t="array" ref="C68">SUMPRODUCT((TRIM('Rent Roll - Lib'!$D$6:$D$169)=A68)*('Rent Roll - Lib'!$H$6:$H$169="Active")*'Rent Roll - Lib'!$I$6:$I$169)</f>
        <v>1562</v>
      </c>
      <c r="D68" s="267" cm="1">
        <f t="array" ref="D68">SUMPRODUCT((TRIM('Rent Roll - Lib'!$D$6:$D$169)=A68)*('Rent Roll - Lib'!$H$6:$H$169="Active")*'Rent Roll - Lib'!$P$6:$P$169)*12</f>
        <v>101592.48000000001</v>
      </c>
      <c r="E68" s="267">
        <f t="shared" si="5"/>
        <v>99796.149312377223</v>
      </c>
      <c r="F68" s="267">
        <v>964544.53086114267</v>
      </c>
      <c r="G68" s="267">
        <v>1340152.3816000738</v>
      </c>
      <c r="H68" s="267">
        <v>1513289.6037580799</v>
      </c>
      <c r="I68" s="264"/>
      <c r="J68" s="264">
        <f t="shared" si="3"/>
        <v>968.81536732271445</v>
      </c>
      <c r="K68" s="265">
        <f t="shared" si="4"/>
        <v>6.7133534617370538E-2</v>
      </c>
      <c r="L68" s="264">
        <v>341132.58957874501</v>
      </c>
      <c r="M68" s="266" cm="1">
        <f t="array" ref="M68">SUMPRODUCT((TRIM('Rent Roll - Lib'!$D$6:$D$169)=A68)*('Rent Roll - Lib'!$H$6:$H$169="Active")*'Rent Roll - Lib'!$U$6:$U$169)*12+SUMPRODUCT((TRIM('Rent Roll - Lib'!$D$6:$D$169)=A68)*('Rent Roll - Lib'!$H$6:$H$169="Active")*'Rent Roll - Lib'!$AA$6:$AA$169)*12</f>
        <v>2721253.92</v>
      </c>
      <c r="N68" s="304">
        <f>(E68+M68/'Portfolio Overview'!$C$14)/H68</f>
        <v>0.13964475060661297</v>
      </c>
    </row>
    <row r="69" spans="1:14">
      <c r="A69" s="262" t="s">
        <v>172</v>
      </c>
      <c r="B69" s="262" t="str">
        <f>IFERROR(INDEX('Rent Roll - Lib'!$G$6:$G$169,MATCH(A69,'Rent Roll - Lib'!$D$6:$D$169,0)),"-")</f>
        <v>Retail</v>
      </c>
      <c r="C69" s="263" cm="1">
        <f t="array" ref="C69">SUMPRODUCT((TRIM('Rent Roll - Lib'!$D$6:$D$169)=A69)*('Rent Roll - Lib'!$H$6:$H$169="Active")*'Rent Roll - Lib'!$I$6:$I$169)</f>
        <v>173</v>
      </c>
      <c r="D69" s="267" cm="1">
        <f t="array" ref="D69">SUMPRODUCT((TRIM('Rent Roll - Lib'!$D$6:$D$169)=A69)*('Rent Roll - Lib'!$H$6:$H$169="Active")*'Rent Roll - Lib'!$P$6:$P$169)*12</f>
        <v>47824.79016393442</v>
      </c>
      <c r="E69" s="267">
        <f t="shared" si="5"/>
        <v>46979.165190505322</v>
      </c>
      <c r="F69" s="267">
        <v>830268.25487371162</v>
      </c>
      <c r="G69" s="267">
        <v>935425.17359583697</v>
      </c>
      <c r="H69" s="267">
        <v>1048880.85252498</v>
      </c>
      <c r="I69" s="264"/>
      <c r="J69" s="264">
        <f t="shared" ref="J69:J88" si="6">H69/C69</f>
        <v>6062.8951013004626</v>
      </c>
      <c r="K69" s="265">
        <f t="shared" ref="K69:K87" si="7">IFERROR(IF(OR(E69=0,H69="-",H69=0),"-",D69/H69),"-")</f>
        <v>4.5596017935502768E-2</v>
      </c>
      <c r="L69" s="267">
        <v>137386.38026931501</v>
      </c>
      <c r="M69" s="266" cm="1">
        <f t="array" ref="M69">SUMPRODUCT((TRIM('Rent Roll - Lib'!$D$6:$D$169)=A69)*('Rent Roll - Lib'!$H$6:$H$169="Active")*'Rent Roll - Lib'!$U$6:$U$169)*12+SUMPRODUCT((TRIM('Rent Roll - Lib'!$D$6:$D$169)=A69)*('Rent Roll - Lib'!$H$6:$H$169="Active")*'Rent Roll - Lib'!$AA$6:$AA$169)*12</f>
        <v>251444.64</v>
      </c>
      <c r="N69" s="304">
        <f>(E69+M69/'Portfolio Overview'!$C$14)/H69</f>
        <v>5.4614662141391657E-2</v>
      </c>
    </row>
    <row r="70" spans="1:14">
      <c r="A70" s="262" t="s">
        <v>355</v>
      </c>
      <c r="B70" s="262" t="str">
        <f>IFERROR(INDEX('Rent Roll - Lib'!$G$6:$G$169,MATCH(A70,'Rent Roll - Lib'!$D$6:$D$169,0)),"-")</f>
        <v>Retail</v>
      </c>
      <c r="C70" s="263" cm="1">
        <f t="array" ref="C70">SUMPRODUCT((TRIM('Rent Roll - Lib'!$D$6:$D$169)=A70)*('Rent Roll - Lib'!$H$6:$H$169="Active")*'Rent Roll - Lib'!$I$6:$I$169)</f>
        <v>243</v>
      </c>
      <c r="D70" s="267" cm="1">
        <f t="array" ref="D70">SUMPRODUCT((TRIM('Rent Roll - Lib'!$D$6:$D$169)=A70)*('Rent Roll - Lib'!$H$6:$H$169="Active")*'Rent Roll - Lib'!$P$6:$P$169)*12</f>
        <v>20353.68</v>
      </c>
      <c r="E70" s="267">
        <f t="shared" si="5"/>
        <v>19993.791748526524</v>
      </c>
      <c r="F70" s="267">
        <v>333823.00482861465</v>
      </c>
      <c r="G70" s="267">
        <v>302448.20162154338</v>
      </c>
      <c r="H70" s="267">
        <v>319006.57625329</v>
      </c>
      <c r="I70" s="264"/>
      <c r="J70" s="264">
        <f t="shared" si="6"/>
        <v>1312.7842644168313</v>
      </c>
      <c r="K70" s="265">
        <f t="shared" si="7"/>
        <v>6.3803324179245932E-2</v>
      </c>
      <c r="L70" s="267">
        <v>53286.8306013818</v>
      </c>
      <c r="M70" s="266" cm="1">
        <f t="array" ref="M70">SUMPRODUCT((TRIM('Rent Roll - Lib'!$D$6:$D$169)=A70)*('Rent Roll - Lib'!$H$6:$H$169="Active")*'Rent Roll - Lib'!$U$6:$U$169)*12+SUMPRODUCT((TRIM('Rent Roll - Lib'!$D$6:$D$169)=A70)*('Rent Roll - Lib'!$H$6:$H$169="Active")*'Rent Roll - Lib'!$AA$6:$AA$169)*12</f>
        <v>701443.8</v>
      </c>
      <c r="N70" s="304">
        <f>(E70+M70/'Portfolio Overview'!$C$14)/H70</f>
        <v>0.15279148487251701</v>
      </c>
    </row>
    <row r="71" spans="1:14">
      <c r="A71" s="261" t="s">
        <v>916</v>
      </c>
      <c r="B71" s="262" t="str">
        <f>IFERROR(INDEX('Rent Roll - Lib'!$G$6:$G$169,MATCH(A71,'Rent Roll - Lib'!$D$6:$D$169,0)),"-")</f>
        <v>Retail</v>
      </c>
      <c r="C71" s="263" cm="1">
        <f t="array" ref="C71">SUMPRODUCT((TRIM('Rent Roll - Lib'!$D$6:$D$169)=A71)*('Rent Roll - Lib'!$H$6:$H$169="Active")*'Rent Roll - Lib'!$I$6:$I$169)</f>
        <v>324</v>
      </c>
      <c r="D71" s="267" cm="1">
        <f t="array" ref="D71">SUMPRODUCT((TRIM('Rent Roll - Lib'!$D$6:$D$169)=A71)*('Rent Roll - Lib'!$H$6:$H$169="Active")*'Rent Roll - Lib'!$P$6:$P$169)*12</f>
        <v>19440</v>
      </c>
      <c r="E71" s="267">
        <f t="shared" si="5"/>
        <v>19096.267190569743</v>
      </c>
      <c r="F71" s="267">
        <v>262730.71241335664</v>
      </c>
      <c r="G71" s="267">
        <v>363196.6398306617</v>
      </c>
      <c r="H71" s="267">
        <v>394937.95425157901</v>
      </c>
      <c r="I71" s="264"/>
      <c r="J71" s="264">
        <f t="shared" si="6"/>
        <v>1218.9443032456143</v>
      </c>
      <c r="K71" s="265">
        <f t="shared" si="7"/>
        <v>4.9222921703839448E-2</v>
      </c>
      <c r="L71" s="264">
        <v>103221.633192141</v>
      </c>
      <c r="M71" s="266" cm="1">
        <f t="array" ref="M71">SUMPRODUCT((TRIM('Rent Roll - Lib'!$D$6:$D$169)=A71)*('Rent Roll - Lib'!$H$6:$H$169="Active")*'Rent Roll - Lib'!$U$6:$U$169)*12+SUMPRODUCT((TRIM('Rent Roll - Lib'!$D$6:$D$169)=A71)*('Rent Roll - Lib'!$H$6:$H$169="Active")*'Rent Roll - Lib'!$AA$6:$AA$169)*12</f>
        <v>993861.12</v>
      </c>
      <c r="N71" s="304">
        <f>(E71+M71/'Portfolio Overview'!$C$14)/H71</f>
        <v>0.15148779614939895</v>
      </c>
    </row>
    <row r="72" spans="1:14">
      <c r="A72" s="262" t="s">
        <v>372</v>
      </c>
      <c r="B72" s="262" t="str">
        <f>IFERROR(INDEX('Rent Roll - Lib'!$G$6:$G$169,MATCH(A72,'Rent Roll - Lib'!$D$6:$D$169,0)),"-")</f>
        <v>Retail</v>
      </c>
      <c r="C72" s="263" cm="1">
        <f t="array" ref="C72">SUMPRODUCT((TRIM('Rent Roll - Lib'!$D$6:$D$169)=A72)*('Rent Roll - Lib'!$H$6:$H$169="Active")*'Rent Roll - Lib'!$I$6:$I$169)</f>
        <v>820.9</v>
      </c>
      <c r="D72" s="267" cm="1">
        <f t="array" ref="D72">SUMPRODUCT((TRIM('Rent Roll - Lib'!$D$6:$D$169)=A72)*('Rent Roll - Lib'!$H$6:$H$169="Active")*'Rent Roll - Lib'!$P$6:$P$169)*12</f>
        <v>68650.319999999992</v>
      </c>
      <c r="E72" s="267">
        <f t="shared" si="5"/>
        <v>67436.46365422396</v>
      </c>
      <c r="F72" s="267">
        <v>801660.83907732088</v>
      </c>
      <c r="G72" s="267">
        <v>844522.38075145427</v>
      </c>
      <c r="H72" s="267">
        <v>951039.61241297005</v>
      </c>
      <c r="I72" s="264"/>
      <c r="J72" s="264">
        <f t="shared" si="6"/>
        <v>1158.5328449421002</v>
      </c>
      <c r="K72" s="265">
        <f t="shared" si="7"/>
        <v>7.2184501154290467E-2</v>
      </c>
      <c r="L72" s="267">
        <v>319091.53021879098</v>
      </c>
      <c r="M72" s="266" cm="1">
        <f t="array" ref="M72">SUMPRODUCT((TRIM('Rent Roll - Lib'!$D$6:$D$169)=A72)*('Rent Roll - Lib'!$H$6:$H$169="Active")*'Rent Roll - Lib'!$U$6:$U$169)*12+SUMPRODUCT((TRIM('Rent Roll - Lib'!$D$6:$D$169)=A72)*('Rent Roll - Lib'!$H$6:$H$169="Active")*'Rent Roll - Lib'!$AA$6:$AA$169)*12</f>
        <v>1720214.64</v>
      </c>
      <c r="N72" s="304">
        <f>(E72+M72/'Portfolio Overview'!$C$14)/H72</f>
        <v>0.14503818963360651</v>
      </c>
    </row>
    <row r="73" spans="1:14">
      <c r="A73" s="261" t="s">
        <v>248</v>
      </c>
      <c r="B73" s="262" t="str">
        <f>IFERROR(INDEX('Rent Roll - Lib'!$G$6:$G$169,MATCH(A73,'Rent Roll - Lib'!$D$6:$D$169,0)),"-")</f>
        <v>Retail</v>
      </c>
      <c r="C73" s="263" cm="1">
        <f t="array" ref="C73">SUMPRODUCT((TRIM('Rent Roll - Lib'!$D$6:$D$169)=A73)*('Rent Roll - Lib'!$H$6:$H$169="Active")*'Rent Roll - Lib'!$I$6:$I$169)</f>
        <v>80.5</v>
      </c>
      <c r="D73" s="267" cm="1">
        <f t="array" ref="D73">SUMPRODUCT((TRIM('Rent Roll - Lib'!$D$6:$D$169)=A73)*('Rent Roll - Lib'!$H$6:$H$169="Active")*'Rent Roll - Lib'!$P$6:$P$169)*12</f>
        <v>21995.88</v>
      </c>
      <c r="E73" s="267">
        <f t="shared" si="5"/>
        <v>21606.954813359531</v>
      </c>
      <c r="F73" s="267">
        <v>178486.65516089223</v>
      </c>
      <c r="G73" s="267">
        <v>180599.50669225579</v>
      </c>
      <c r="H73" s="267">
        <v>170441.45349675301</v>
      </c>
      <c r="I73" s="264"/>
      <c r="J73" s="264">
        <f t="shared" si="6"/>
        <v>2117.2851366056275</v>
      </c>
      <c r="K73" s="265">
        <f t="shared" si="7"/>
        <v>0.12905240801891563</v>
      </c>
      <c r="L73" s="264">
        <v>35471.200574230599</v>
      </c>
      <c r="M73" s="266" cm="1">
        <f t="array" ref="M73">SUMPRODUCT((TRIM('Rent Roll - Lib'!$D$6:$D$169)=A73)*('Rent Roll - Lib'!$H$6:$H$169="Active")*'Rent Roll - Lib'!$U$6:$U$169)*12+SUMPRODUCT((TRIM('Rent Roll - Lib'!$D$6:$D$169)=A73)*('Rent Roll - Lib'!$H$6:$H$169="Active")*'Rent Roll - Lib'!$AA$6:$AA$169)*12</f>
        <v>228008.84399999998</v>
      </c>
      <c r="N73" s="304">
        <f>(E73+M73/'Portfolio Overview'!$C$14)/H73</f>
        <v>0.18159654786121343</v>
      </c>
    </row>
    <row r="74" spans="1:14">
      <c r="A74" s="262" t="s">
        <v>291</v>
      </c>
      <c r="B74" s="262" t="str">
        <f>IFERROR(INDEX('Rent Roll - Lib'!$G$6:$G$169,MATCH(A74,'Rent Roll - Lib'!$D$6:$D$169,0)),"-")</f>
        <v>Retail</v>
      </c>
      <c r="C74" s="263" cm="1">
        <f t="array" ref="C74">SUMPRODUCT((TRIM('Rent Roll - Lib'!$D$6:$D$169)=A74)*('Rent Roll - Lib'!$H$6:$H$169="Active")*'Rent Roll - Lib'!$I$6:$I$169)</f>
        <v>248</v>
      </c>
      <c r="D74" s="267" cm="1">
        <f t="array" ref="D74">SUMPRODUCT((TRIM('Rent Roll - Lib'!$D$6:$D$169)=A74)*('Rent Roll - Lib'!$H$6:$H$169="Active")*'Rent Roll - Lib'!$P$6:$P$169)*12</f>
        <v>83030.399999999994</v>
      </c>
      <c r="E74" s="267">
        <f t="shared" si="5"/>
        <v>81562.278978388989</v>
      </c>
      <c r="F74" s="267">
        <v>1231825.4025672476</v>
      </c>
      <c r="G74" s="267">
        <v>1383985.9305960117</v>
      </c>
      <c r="H74" s="267">
        <v>1427539.4178547801</v>
      </c>
      <c r="I74" s="264"/>
      <c r="J74" s="264">
        <f t="shared" si="6"/>
        <v>5756.2073300595976</v>
      </c>
      <c r="K74" s="265">
        <f t="shared" si="7"/>
        <v>5.8163297602508976E-2</v>
      </c>
      <c r="L74" s="267">
        <v>278139.50944802602</v>
      </c>
      <c r="M74" s="266" cm="1">
        <f t="array" ref="M74">SUMPRODUCT((TRIM('Rent Roll - Lib'!$D$6:$D$169)=A74)*('Rent Roll - Lib'!$H$6:$H$169="Active")*'Rent Roll - Lib'!$U$6:$U$169)*12+SUMPRODUCT((TRIM('Rent Roll - Lib'!$D$6:$D$169)=A74)*('Rent Roll - Lib'!$H$6:$H$169="Active")*'Rent Roll - Lib'!$AA$6:$AA$169)*12</f>
        <v>716739.84000000008</v>
      </c>
      <c r="N74" s="304">
        <f>(E74+M74/'Portfolio Overview'!$C$14)/H74</f>
        <v>7.771194350041527E-2</v>
      </c>
    </row>
    <row r="75" spans="1:14">
      <c r="A75" s="261" t="s">
        <v>93</v>
      </c>
      <c r="B75" s="262" t="str">
        <f>IFERROR(INDEX('Rent Roll - Lib'!$G$6:$G$169,MATCH(A75,'Rent Roll - Lib'!$D$6:$D$169,0)),"-")</f>
        <v>Retail</v>
      </c>
      <c r="C75" s="263" cm="1">
        <f t="array" ref="C75">SUMPRODUCT((TRIM('Rent Roll - Lib'!$D$6:$D$169)=A75)*('Rent Roll - Lib'!$H$6:$H$169="Active")*'Rent Roll - Lib'!$I$6:$I$169)</f>
        <v>1314.6</v>
      </c>
      <c r="D75" s="267" cm="1">
        <f t="array" ref="D75">SUMPRODUCT((TRIM('Rent Roll - Lib'!$D$6:$D$169)=A75)*('Rent Roll - Lib'!$H$6:$H$169="Active")*'Rent Roll - Lib'!$P$6:$P$169)*12</f>
        <v>125728.32000000001</v>
      </c>
      <c r="E75" s="267">
        <f t="shared" si="5"/>
        <v>123505.22593320237</v>
      </c>
      <c r="F75" s="267">
        <v>2034179.1193735104</v>
      </c>
      <c r="G75" s="267">
        <v>1813029.4557676462</v>
      </c>
      <c r="H75" s="267">
        <v>1730534.8738412501</v>
      </c>
      <c r="I75" s="264"/>
      <c r="J75" s="264">
        <f t="shared" si="6"/>
        <v>1316.3965265793779</v>
      </c>
      <c r="K75" s="265">
        <f t="shared" si="7"/>
        <v>7.2652866983791073E-2</v>
      </c>
      <c r="L75" s="264">
        <v>339789.48707687698</v>
      </c>
      <c r="M75" s="266" cm="1">
        <f t="array" ref="M75">SUMPRODUCT((TRIM('Rent Roll - Lib'!$D$6:$D$169)=A75)*('Rent Roll - Lib'!$H$6:$H$169="Active")*'Rent Roll - Lib'!$U$6:$U$169)*12+SUMPRODUCT((TRIM('Rent Roll - Lib'!$D$6:$D$169)=A75)*('Rent Roll - Lib'!$H$6:$H$169="Active")*'Rent Roll - Lib'!$AA$6:$AA$169)*12</f>
        <v>873756.77759999991</v>
      </c>
      <c r="N75" s="304">
        <f>(E75+M75/'Portfolio Overview'!$C$14)/H75</f>
        <v>9.206109182854702E-2</v>
      </c>
    </row>
    <row r="76" spans="1:14">
      <c r="A76" s="261" t="s">
        <v>320</v>
      </c>
      <c r="B76" s="262" t="str">
        <f>IFERROR(INDEX('Rent Roll - Lib'!$G$6:$G$169,MATCH(A76,'Rent Roll - Lib'!$D$6:$D$169,0)),"-")</f>
        <v>Retail</v>
      </c>
      <c r="C76" s="263" cm="1">
        <f t="array" ref="C76">SUMPRODUCT((TRIM('Rent Roll - Lib'!$D$6:$D$169)=A76)*('Rent Roll - Lib'!$H$6:$H$169="Active")*'Rent Roll - Lib'!$I$6:$I$169)</f>
        <v>132</v>
      </c>
      <c r="D76" s="267" cm="1">
        <f t="array" ref="D76">SUMPRODUCT((TRIM('Rent Roll - Lib'!$D$6:$D$169)=A76)*('Rent Roll - Lib'!$H$6:$H$169="Active")*'Rent Roll - Lib'!$P$6:$P$169)*12</f>
        <v>68207.040000000008</v>
      </c>
      <c r="E76" s="267">
        <f t="shared" si="5"/>
        <v>67001.021611001968</v>
      </c>
      <c r="F76" s="267">
        <v>0</v>
      </c>
      <c r="G76" s="267">
        <v>725337.23006242956</v>
      </c>
      <c r="H76" s="267">
        <v>1115323.2067706001</v>
      </c>
      <c r="I76" s="264"/>
      <c r="J76" s="264">
        <f t="shared" si="6"/>
        <v>8449.4182331106058</v>
      </c>
      <c r="K76" s="265">
        <f t="shared" si="7"/>
        <v>6.1154506232764909E-2</v>
      </c>
      <c r="L76" s="264">
        <v>278607.94125065999</v>
      </c>
      <c r="M76" s="266" cm="1">
        <f t="array" ref="M76">SUMPRODUCT((TRIM('Rent Roll - Lib'!$D$6:$D$169)=A76)*('Rent Roll - Lib'!$H$6:$H$169="Active")*'Rent Roll - Lib'!$U$6:$U$169)*12+SUMPRODUCT((TRIM('Rent Roll - Lib'!$D$6:$D$169)=A76)*('Rent Roll - Lib'!$H$6:$H$169="Active")*'Rent Roll - Lib'!$AA$6:$AA$169)*12</f>
        <v>373443.83999999997</v>
      </c>
      <c r="N76" s="304">
        <f>(E76+M76/'Portfolio Overview'!$C$14)/H76</f>
        <v>7.3795736089051697E-2</v>
      </c>
    </row>
    <row r="77" spans="1:14">
      <c r="A77" s="262" t="s">
        <v>256</v>
      </c>
      <c r="B77" s="262" t="str">
        <f>IFERROR(INDEX('Rent Roll - Lib'!$G$6:$G$169,MATCH(A77,'Rent Roll - Lib'!$D$6:$D$169,0)),"-")</f>
        <v>Retail</v>
      </c>
      <c r="C77" s="263" cm="1">
        <f t="array" ref="C77">SUMPRODUCT((TRIM('Rent Roll - Lib'!$D$6:$D$169)=A77)*('Rent Roll - Lib'!$H$6:$H$169="Active")*'Rent Roll - Lib'!$I$6:$I$169)</f>
        <v>1055</v>
      </c>
      <c r="D77" s="267" cm="1">
        <f t="array" ref="D77">SUMPRODUCT((TRIM('Rent Roll - Lib'!$D$6:$D$169)=A77)*('Rent Roll - Lib'!$H$6:$H$169="Active")*'Rent Roll - Lib'!$P$6:$P$169)*12</f>
        <v>132676.79999999999</v>
      </c>
      <c r="E77" s="267">
        <f t="shared" si="5"/>
        <v>130330.84479371316</v>
      </c>
      <c r="F77" s="267">
        <v>2603935.2474629609</v>
      </c>
      <c r="G77" s="267">
        <v>2817458.4580220953</v>
      </c>
      <c r="H77" s="267">
        <v>2776324.9976563398</v>
      </c>
      <c r="I77" s="264"/>
      <c r="J77" s="264">
        <f t="shared" si="6"/>
        <v>2631.5876755036397</v>
      </c>
      <c r="K77" s="265">
        <f t="shared" si="7"/>
        <v>4.7788641499824529E-2</v>
      </c>
      <c r="L77" s="267">
        <v>629849.84545255103</v>
      </c>
      <c r="M77" s="266" cm="1">
        <f t="array" ref="M77">SUMPRODUCT((TRIM('Rent Roll - Lib'!$D$6:$D$169)=A77)*('Rent Roll - Lib'!$H$6:$H$169="Active")*'Rent Roll - Lib'!$U$6:$U$169)*12+SUMPRODUCT((TRIM('Rent Roll - Lib'!$D$6:$D$169)=A77)*('Rent Roll - Lib'!$H$6:$H$169="Active")*'Rent Roll - Lib'!$AA$6:$AA$169)*12</f>
        <v>2420718.6</v>
      </c>
      <c r="N77" s="304">
        <f>(E77+M77/'Portfolio Overview'!$C$14)/H77</f>
        <v>8.2677865046781832E-2</v>
      </c>
    </row>
    <row r="78" spans="1:14">
      <c r="A78" s="262" t="s">
        <v>369</v>
      </c>
      <c r="B78" s="262" t="str">
        <f>IFERROR(INDEX('Rent Roll - Lib'!$G$6:$G$169,MATCH(A78,'Rent Roll - Lib'!$D$6:$D$169,0)),"-")</f>
        <v>Retail</v>
      </c>
      <c r="C78" s="263" cm="1">
        <f t="array" ref="C78">SUMPRODUCT((TRIM('Rent Roll - Lib'!$D$6:$D$169)=A78)*('Rent Roll - Lib'!$H$6:$H$169="Active")*'Rent Roll - Lib'!$I$6:$I$169)</f>
        <v>182.1</v>
      </c>
      <c r="D78" s="267" cm="1">
        <f t="array" ref="D78">SUMPRODUCT((TRIM('Rent Roll - Lib'!$D$6:$D$169)=A78)*('Rent Roll - Lib'!$H$6:$H$169="Active")*'Rent Roll - Lib'!$P$6:$P$169)*12</f>
        <v>23402.687213114754</v>
      </c>
      <c r="E78" s="267">
        <f t="shared" si="5"/>
        <v>22988.887242745339</v>
      </c>
      <c r="F78" s="267">
        <v>551792.21973781066</v>
      </c>
      <c r="G78" s="267">
        <v>524175.31804593193</v>
      </c>
      <c r="H78" s="267">
        <v>511415.63922972901</v>
      </c>
      <c r="I78" s="264"/>
      <c r="J78" s="264">
        <f t="shared" si="6"/>
        <v>2808.432944699226</v>
      </c>
      <c r="K78" s="265">
        <f t="shared" si="7"/>
        <v>4.5760601393345771E-2</v>
      </c>
      <c r="L78" s="267">
        <v>123095.26294320601</v>
      </c>
      <c r="M78" s="266" cm="1">
        <f t="array" ref="M78">SUMPRODUCT((TRIM('Rent Roll - Lib'!$D$6:$D$169)=A78)*('Rent Roll - Lib'!$H$6:$H$169="Active")*'Rent Roll - Lib'!$U$6:$U$169)*12+SUMPRODUCT((TRIM('Rent Roll - Lib'!$D$6:$D$169)=A78)*('Rent Roll - Lib'!$H$6:$H$169="Active")*'Rent Roll - Lib'!$AA$6:$AA$169)*12</f>
        <v>411496.8</v>
      </c>
      <c r="N78" s="304">
        <f>(E78+M78/'Portfolio Overview'!$C$14)/H78</f>
        <v>7.7927828436358662E-2</v>
      </c>
    </row>
    <row r="79" spans="1:14">
      <c r="A79" s="262" t="s">
        <v>49</v>
      </c>
      <c r="B79" s="262" t="str">
        <f>IFERROR(INDEX('Rent Roll - Lib'!$G$6:$G$169,MATCH(A79,'Rent Roll - Lib'!$D$6:$D$169,0)),"-")</f>
        <v>Retail</v>
      </c>
      <c r="C79" s="263" cm="1">
        <f t="array" ref="C79">SUMPRODUCT((TRIM('Rent Roll - Lib'!$D$6:$D$169)=A79)*('Rent Roll - Lib'!$H$6:$H$169="Active")*'Rent Roll - Lib'!$I$6:$I$169)</f>
        <v>282</v>
      </c>
      <c r="D79" s="267" cm="1">
        <f t="array" ref="D79">SUMPRODUCT((TRIM('Rent Roll - Lib'!$D$6:$D$169)=A79)*('Rent Roll - Lib'!$H$6:$H$169="Active")*'Rent Roll - Lib'!$P$6:$P$169)*12</f>
        <v>35464.32</v>
      </c>
      <c r="E79" s="267">
        <f t="shared" si="5"/>
        <v>34837.249508840861</v>
      </c>
      <c r="F79" s="267">
        <v>500312.88265161676</v>
      </c>
      <c r="G79" s="267">
        <v>510950.92839409836</v>
      </c>
      <c r="H79" s="267">
        <v>570958.40431182703</v>
      </c>
      <c r="I79" s="264"/>
      <c r="J79" s="264">
        <f t="shared" si="6"/>
        <v>2024.6751925951314</v>
      </c>
      <c r="K79" s="265">
        <f t="shared" si="7"/>
        <v>6.2113666656233822E-2</v>
      </c>
      <c r="L79" s="267">
        <v>153161.60137733299</v>
      </c>
      <c r="M79" s="266" cm="1">
        <f t="array" ref="M79">SUMPRODUCT((TRIM('Rent Roll - Lib'!$D$6:$D$169)=A79)*('Rent Roll - Lib'!$H$6:$H$169="Active")*'Rent Roll - Lib'!$U$6:$U$169)*12+SUMPRODUCT((TRIM('Rent Roll - Lib'!$D$6:$D$169)=A79)*('Rent Roll - Lib'!$H$6:$H$169="Active")*'Rent Roll - Lib'!$AA$6:$AA$169)*12</f>
        <v>0</v>
      </c>
      <c r="N79" s="304">
        <f>(E79+M79/'Portfolio Overview'!$C$14)/H79</f>
        <v>6.1015389642665833E-2</v>
      </c>
    </row>
    <row r="80" spans="1:14">
      <c r="A80" s="262" t="s">
        <v>288</v>
      </c>
      <c r="B80" s="262" t="str">
        <f>IFERROR(INDEX('Rent Roll - Lib'!$G$6:$G$169,MATCH(A80,'Rent Roll - Lib'!$D$6:$D$169,0)),"-")</f>
        <v>Retail</v>
      </c>
      <c r="C80" s="263" cm="1">
        <f t="array" ref="C80">SUMPRODUCT((TRIM('Rent Roll - Lib'!$D$6:$D$169)=A80)*('Rent Roll - Lib'!$H$6:$H$169="Active")*'Rent Roll - Lib'!$I$6:$I$169)</f>
        <v>63</v>
      </c>
      <c r="D80" s="267" cm="1">
        <f t="array" ref="D80">SUMPRODUCT((TRIM('Rent Roll - Lib'!$D$6:$D$169)=A80)*('Rent Roll - Lib'!$H$6:$H$169="Active")*'Rent Roll - Lib'!$P$6:$P$169)*12</f>
        <v>98280</v>
      </c>
      <c r="E80" s="267">
        <f t="shared" si="5"/>
        <v>96542.239685658147</v>
      </c>
      <c r="F80" s="267">
        <v>142550.97091193136</v>
      </c>
      <c r="G80" s="267">
        <v>616428.1632329094</v>
      </c>
      <c r="H80" s="267">
        <v>737234.82271386252</v>
      </c>
      <c r="I80" s="264"/>
      <c r="J80" s="264">
        <f t="shared" si="6"/>
        <v>11702.140043077183</v>
      </c>
      <c r="K80" s="265">
        <f t="shared" si="7"/>
        <v>0.13330894983801475</v>
      </c>
      <c r="L80" s="267">
        <v>171877.25643738176</v>
      </c>
      <c r="M80" s="266" cm="1">
        <f t="array" ref="M80">SUMPRODUCT((TRIM('Rent Roll - Lib'!$D$6:$D$169)=A80)*('Rent Roll - Lib'!$H$6:$H$169="Active")*'Rent Roll - Lib'!$U$6:$U$169)*12+SUMPRODUCT((TRIM('Rent Roll - Lib'!$D$6:$D$169)=A80)*('Rent Roll - Lib'!$H$6:$H$169="Active")*'Rent Roll - Lib'!$AA$6:$AA$169)*12</f>
        <v>184418.64</v>
      </c>
      <c r="N80" s="304">
        <f>(E80+M80/'Portfolio Overview'!$C$14)/H80</f>
        <v>0.14120383012573515</v>
      </c>
    </row>
    <row r="81" spans="1:18">
      <c r="A81" s="262" t="s">
        <v>125</v>
      </c>
      <c r="B81" s="262" t="str">
        <f>IFERROR(INDEX('Rent Roll - Lib'!$G$6:$G$169,MATCH(A81,'Rent Roll - Lib'!$D$6:$D$169,0)),"-")</f>
        <v>Retail</v>
      </c>
      <c r="C81" s="263" cm="1">
        <f t="array" ref="C81">SUMPRODUCT((TRIM('Rent Roll - Lib'!$D$6:$D$169)=A81)*('Rent Roll - Lib'!$H$6:$H$169="Active")*'Rent Roll - Lib'!$I$6:$I$169)</f>
        <v>130</v>
      </c>
      <c r="D81" s="267" cm="1">
        <f t="array" ref="D81">SUMPRODUCT((TRIM('Rent Roll - Lib'!$D$6:$D$169)=A81)*('Rent Roll - Lib'!$H$6:$H$169="Active")*'Rent Roll - Lib'!$P$6:$P$169)*12</f>
        <v>33555.600000000006</v>
      </c>
      <c r="E81" s="267">
        <f t="shared" si="5"/>
        <v>32962.278978389004</v>
      </c>
      <c r="F81" s="267">
        <v>184354.97864022548</v>
      </c>
      <c r="G81" s="267">
        <v>173842.14756779198</v>
      </c>
      <c r="H81" s="267">
        <v>269703.73627910699</v>
      </c>
      <c r="I81" s="264"/>
      <c r="J81" s="264">
        <f t="shared" si="6"/>
        <v>2074.6441252239001</v>
      </c>
      <c r="K81" s="265">
        <f t="shared" si="7"/>
        <v>0.12441651889195367</v>
      </c>
      <c r="L81" s="267">
        <v>58177.597193858201</v>
      </c>
      <c r="M81" s="266" cm="1">
        <f t="array" ref="M81">SUMPRODUCT((TRIM('Rent Roll - Lib'!$D$6:$D$169)=A81)*('Rent Roll - Lib'!$H$6:$H$169="Active")*'Rent Roll - Lib'!$U$6:$U$169)*12+SUMPRODUCT((TRIM('Rent Roll - Lib'!$D$6:$D$169)=A81)*('Rent Roll - Lib'!$H$6:$H$169="Active")*'Rent Roll - Lib'!$AA$6:$AA$169)*12</f>
        <v>363130.56</v>
      </c>
      <c r="N81" s="304">
        <f>(E81+M81/'Portfolio Overview'!$C$14)/H81</f>
        <v>0.17739716786450527</v>
      </c>
    </row>
    <row r="82" spans="1:18">
      <c r="A82" s="261" t="s">
        <v>229</v>
      </c>
      <c r="B82" s="262" t="str">
        <f>IFERROR(INDEX('Rent Roll - Lib'!$G$6:$G$169,MATCH(A82,'Rent Roll - Lib'!$D$6:$D$169,0)),"-")</f>
        <v>Retail</v>
      </c>
      <c r="C82" s="263" cm="1">
        <f t="array" ref="C82">SUMPRODUCT((TRIM('Rent Roll - Lib'!$D$6:$D$169)=A82)*('Rent Roll - Lib'!$H$6:$H$169="Active")*'Rent Roll - Lib'!$I$6:$I$169)</f>
        <v>1018</v>
      </c>
      <c r="D82" s="267" cm="1">
        <f t="array" ref="D82">SUMPRODUCT((TRIM('Rent Roll - Lib'!$D$6:$D$169)=A82)*('Rent Roll - Lib'!$H$6:$H$169="Active")*'Rent Roll - Lib'!$P$6:$P$169)*12</f>
        <v>73296</v>
      </c>
      <c r="E82" s="267">
        <f t="shared" si="5"/>
        <v>72000</v>
      </c>
      <c r="F82" s="267">
        <v>170295.22488196319</v>
      </c>
      <c r="G82" s="267">
        <v>1611351.7114242238</v>
      </c>
      <c r="H82" s="267">
        <v>1384764.5560069601</v>
      </c>
      <c r="I82" s="264"/>
      <c r="J82" s="264">
        <f t="shared" si="6"/>
        <v>1360.2795245647937</v>
      </c>
      <c r="K82" s="265">
        <f t="shared" si="7"/>
        <v>5.2930297560007451E-2</v>
      </c>
      <c r="L82" s="264">
        <v>296215.23528233601</v>
      </c>
      <c r="M82" s="266" cm="1">
        <f t="array" ref="M82">SUMPRODUCT((TRIM('Rent Roll - Lib'!$D$6:$D$169)=A82)*('Rent Roll - Lib'!$H$6:$H$169="Active")*'Rent Roll - Lib'!$U$6:$U$169)*12+SUMPRODUCT((TRIM('Rent Roll - Lib'!$D$6:$D$169)=A82)*('Rent Roll - Lib'!$H$6:$H$169="Active")*'Rent Roll - Lib'!$AA$6:$AA$169)*12</f>
        <v>1788422.4</v>
      </c>
      <c r="N82" s="304">
        <f>(E82+M82/'Portfolio Overview'!$C$14)/H82</f>
        <v>0.1049246959490128</v>
      </c>
    </row>
    <row r="83" spans="1:18">
      <c r="A83" s="56" t="s">
        <v>192</v>
      </c>
      <c r="B83" s="262" t="str">
        <f>IFERROR(INDEX('Rent Roll - Lib'!$G$6:$G$169,MATCH(A83,'Rent Roll - Lib'!$D$6:$D$169,0)),"-")</f>
        <v>Retail</v>
      </c>
      <c r="C83" s="263">
        <v>83</v>
      </c>
      <c r="D83" s="267" cm="1">
        <f t="array" ref="D83">SUMPRODUCT((TRIM('Rent Roll - Lib'!$D$6:$D$169)=A83)*('Rent Roll - Lib'!$H$6:$H$169="Active")*'Rent Roll - Lib'!$P$6:$P$169)*12</f>
        <v>28694.760000000002</v>
      </c>
      <c r="E83" s="267">
        <f t="shared" si="5"/>
        <v>28187.387033398823</v>
      </c>
      <c r="F83" s="267">
        <v>152698.70189751027</v>
      </c>
      <c r="G83" s="267">
        <v>208779.71432483441</v>
      </c>
      <c r="H83" s="267">
        <v>225773.00681532038</v>
      </c>
      <c r="I83" s="264"/>
      <c r="J83" s="264">
        <f t="shared" si="6"/>
        <v>2720.1567086183177</v>
      </c>
      <c r="K83" s="265">
        <f t="shared" si="7"/>
        <v>0.12709561875779055</v>
      </c>
      <c r="L83" s="264">
        <v>50982.717120911286</v>
      </c>
      <c r="M83" s="266" cm="1">
        <f t="array" ref="M83">SUMPRODUCT((TRIM('Rent Roll - Lib'!$D$6:$D$169)=A83)*('Rent Roll - Lib'!$H$6:$H$169="Active")*'Rent Roll - Lib'!$U$6:$U$169)*12+SUMPRODUCT((TRIM('Rent Roll - Lib'!$D$6:$D$169)=A83)*('Rent Roll - Lib'!$H$6:$H$169="Active")*'Rent Roll - Lib'!$AA$6:$AA$169)*12</f>
        <v>241241.16</v>
      </c>
      <c r="N83" s="304">
        <f>(E83+M83/'Portfolio Overview'!$C$14)/H83</f>
        <v>0.16863982261364138</v>
      </c>
    </row>
    <row r="84" spans="1:18">
      <c r="A84" s="261" t="s">
        <v>392</v>
      </c>
      <c r="B84" s="262" t="str">
        <f>IFERROR(INDEX('Rent Roll - Lib'!$G$6:$G$169,MATCH(A84,'Rent Roll - Lib'!$D$6:$D$169,0)),"-")</f>
        <v>Retail</v>
      </c>
      <c r="C84" s="263" cm="1">
        <f t="array" ref="C84">SUMPRODUCT((TRIM('Rent Roll - Lib'!$D$6:$D$169)=A84)*('Rent Roll - Lib'!$H$6:$H$169="Active")*'Rent Roll - Lib'!$I$6:$I$169)</f>
        <v>109</v>
      </c>
      <c r="D84" s="267" cm="1">
        <f t="array" ref="D84">SUMPRODUCT((TRIM('Rent Roll - Lib'!$D$6:$D$169)=A84)*('Rent Roll - Lib'!$H$6:$H$169="Active")*'Rent Roll - Lib'!$P$6:$P$169)*12</f>
        <v>34701.24</v>
      </c>
      <c r="E84" s="267">
        <f t="shared" si="5"/>
        <v>34087.662082514733</v>
      </c>
      <c r="F84" s="267">
        <v>127957.09738170123</v>
      </c>
      <c r="G84" s="267">
        <v>277096.44445380371</v>
      </c>
      <c r="H84" s="267">
        <v>284861.24749174301</v>
      </c>
      <c r="I84" s="264"/>
      <c r="J84" s="264">
        <f t="shared" si="6"/>
        <v>2613.4059402912203</v>
      </c>
      <c r="K84" s="265">
        <f t="shared" si="7"/>
        <v>0.12181804406724663</v>
      </c>
      <c r="L84" s="264">
        <v>68380.126856414499</v>
      </c>
      <c r="M84" s="266" cm="1">
        <f t="array" ref="M84">SUMPRODUCT((TRIM('Rent Roll - Lib'!$D$6:$D$169)=A84)*('Rent Roll - Lib'!$H$6:$H$169="Active")*'Rent Roll - Lib'!$U$6:$U$169)*12+SUMPRODUCT((TRIM('Rent Roll - Lib'!$D$6:$D$169)=A84)*('Rent Roll - Lib'!$H$6:$H$169="Active")*'Rent Roll - Lib'!$AA$6:$AA$169)*12</f>
        <v>307039.92</v>
      </c>
      <c r="N84" s="304">
        <f>(E84+M84/'Portfolio Overview'!$C$14)/H84</f>
        <v>0.16383859079517676</v>
      </c>
    </row>
    <row r="85" spans="1:18">
      <c r="A85" s="261" t="s">
        <v>165</v>
      </c>
      <c r="B85" s="262" t="str">
        <f>IFERROR(INDEX('Rent Roll - Lib'!$G$6:$G$169,MATCH(A85,'Rent Roll - Lib'!$D$6:$D$169,0)),"-")</f>
        <v>Retail</v>
      </c>
      <c r="C85" s="263" cm="1">
        <f t="array" ref="C85">SUMPRODUCT((TRIM('Rent Roll - Lib'!$D$6:$D$169)=A85)*('Rent Roll - Lib'!$H$6:$H$169="Active")*'Rent Roll - Lib'!$I$6:$I$169)</f>
        <v>217</v>
      </c>
      <c r="D85" s="267" cm="1">
        <f t="array" ref="D85">SUMPRODUCT((TRIM('Rent Roll - Lib'!$D$6:$D$169)=A85)*('Rent Roll - Lib'!$H$6:$H$169="Active")*'Rent Roll - Lib'!$P$6:$P$169)*12</f>
        <v>46976.159999999996</v>
      </c>
      <c r="E85" s="267">
        <f t="shared" si="5"/>
        <v>46145.540275049112</v>
      </c>
      <c r="F85" s="267">
        <v>262348.86160322872</v>
      </c>
      <c r="G85" s="267">
        <v>253799.27879126521</v>
      </c>
      <c r="H85" s="267">
        <v>234797.819821162</v>
      </c>
      <c r="I85" s="264"/>
      <c r="J85" s="264">
        <f t="shared" si="6"/>
        <v>1082.0176028624978</v>
      </c>
      <c r="K85" s="265">
        <f t="shared" si="7"/>
        <v>0.2000706822396402</v>
      </c>
      <c r="L85" s="264">
        <v>48106.6687202631</v>
      </c>
      <c r="M85" s="266" cm="1">
        <f t="array" ref="M85">SUMPRODUCT((TRIM('Rent Roll - Lib'!$D$6:$D$169)=A85)*('Rent Roll - Lib'!$H$6:$H$169="Active")*'Rent Roll - Lib'!$U$6:$U$169)*12+SUMPRODUCT((TRIM('Rent Roll - Lib'!$D$6:$D$169)=A85)*('Rent Roll - Lib'!$H$6:$H$169="Active")*'Rent Roll - Lib'!$AA$6:$AA$169)*12</f>
        <v>576004.80000000005</v>
      </c>
      <c r="N85" s="304">
        <f>(E85+M85/'Portfolio Overview'!$C$14)/H85</f>
        <v>0.29707385880557946</v>
      </c>
    </row>
    <row r="86" spans="1:18">
      <c r="A86" s="262" t="s">
        <v>176</v>
      </c>
      <c r="B86" s="262" t="str">
        <f>IFERROR(INDEX('Rent Roll - Lib'!$G$6:$G$169,MATCH(A86,'Rent Roll - Lib'!$D$6:$D$169,0)),"-")</f>
        <v>Retail</v>
      </c>
      <c r="C86" s="263" cm="1">
        <f t="array" ref="C86">SUMPRODUCT((TRIM('Rent Roll - Lib'!$D$6:$D$169)=A86)*('Rent Roll - Lib'!$H$6:$H$169="Active")*'Rent Roll - Lib'!$I$6:$I$169)</f>
        <v>51</v>
      </c>
      <c r="D86" s="267" cm="1">
        <f t="array" ref="D86">SUMPRODUCT((TRIM('Rent Roll - Lib'!$D$6:$D$169)=A86)*('Rent Roll - Lib'!$H$6:$H$169="Active")*'Rent Roll - Lib'!$P$6:$P$169)*12</f>
        <v>36989.279999999999</v>
      </c>
      <c r="E86" s="267">
        <f t="shared" si="5"/>
        <v>36335.245579567782</v>
      </c>
      <c r="F86" s="267">
        <v>0</v>
      </c>
      <c r="G86" s="267">
        <v>83255.027429904192</v>
      </c>
      <c r="H86" s="267">
        <v>179548.77372038801</v>
      </c>
      <c r="I86" s="264"/>
      <c r="J86" s="264">
        <f t="shared" si="6"/>
        <v>3520.5641905958432</v>
      </c>
      <c r="K86" s="265">
        <f t="shared" si="7"/>
        <v>0.20601243458005203</v>
      </c>
      <c r="L86" s="267">
        <v>56054.7049273796</v>
      </c>
      <c r="M86" s="266" cm="1">
        <f t="array" ref="M86">SUMPRODUCT((TRIM('Rent Roll - Lib'!$D$6:$D$169)=A86)*('Rent Roll - Lib'!$H$6:$H$169="Active")*'Rent Roll - Lib'!$U$6:$U$169)*12+SUMPRODUCT((TRIM('Rent Roll - Lib'!$D$6:$D$169)=A86)*('Rent Roll - Lib'!$H$6:$H$169="Active")*'Rent Roll - Lib'!$AA$6:$AA$169)*12</f>
        <v>137859.12</v>
      </c>
      <c r="N86" s="304">
        <f>(E86+M86/'Portfolio Overview'!$C$14)/H86</f>
        <v>0.23383735039804696</v>
      </c>
    </row>
    <row r="87" spans="1:18" customFormat="1" ht="14.5">
      <c r="A87" s="262" t="s">
        <v>299</v>
      </c>
      <c r="B87" s="262" t="str">
        <f>IFERROR(INDEX('Rent Roll - Lib'!$G$6:$G$169,MATCH(A87,'Rent Roll - Lib'!$D$6:$D$169,0)),"-")</f>
        <v>Retail</v>
      </c>
      <c r="C87" s="307" cm="1">
        <f t="array" ref="C87">SUMPRODUCT((TRIM('Rent Roll - Lib'!$D$6:$D$169)=A87)*('Rent Roll - Lib'!$H$6:$H$169="Active")*'Rent Roll - Lib'!$I$6:$I$169)</f>
        <v>62.5</v>
      </c>
      <c r="D87" s="267" cm="1">
        <f t="array" ref="D87">SUMPRODUCT((TRIM('Rent Roll - Lib'!$D$6:$D$169)=A87)*('Rent Roll - Lib'!$H$6:$H$169="Active")*'Rent Roll - Lib'!$P$6:$P$169)*12</f>
        <v>42367.56</v>
      </c>
      <c r="E87" s="267">
        <f t="shared" si="5"/>
        <v>41618.428290766205</v>
      </c>
      <c r="F87" s="267">
        <v>358989.97693882108</v>
      </c>
      <c r="G87" s="267">
        <v>315854.13106298196</v>
      </c>
      <c r="H87" s="267">
        <v>323669.48001247499</v>
      </c>
      <c r="I87" s="264"/>
      <c r="J87" s="264">
        <f t="shared" si="6"/>
        <v>5178.7116801995999</v>
      </c>
      <c r="K87" s="265">
        <f t="shared" si="7"/>
        <v>0.13089760578713525</v>
      </c>
      <c r="L87" s="267">
        <v>65940.365557554702</v>
      </c>
      <c r="M87" s="266" cm="1">
        <f t="array" ref="M87">SUMPRODUCT((TRIM('Rent Roll - Lib'!$D$6:$D$169)=A87)*('Rent Roll - Lib'!$H$6:$H$169="Active")*'Rent Roll - Lib'!$U$6:$U$169)*12+SUMPRODUCT((TRIM('Rent Roll - Lib'!$D$6:$D$169)=A87)*('Rent Roll - Lib'!$H$6:$H$169="Active")*'Rent Roll - Lib'!$AA$6:$AA$169)*12</f>
        <v>182617.5</v>
      </c>
      <c r="N87" s="304">
        <f>(E87+M87/'Portfolio Overview'!$C$14)/H87</f>
        <v>0.15170646320859624</v>
      </c>
      <c r="O87" s="305"/>
      <c r="P87" s="56"/>
      <c r="Q87" s="56"/>
      <c r="R87" s="56"/>
    </row>
    <row r="88" spans="1:18">
      <c r="A88" s="41" t="s">
        <v>991</v>
      </c>
      <c r="B88" s="41"/>
      <c r="C88" s="306">
        <f>SUM(C5:C87)</f>
        <v>30767.899999999998</v>
      </c>
      <c r="D88" s="303">
        <f>SUM(D5:D87)</f>
        <v>4945581.2798995888</v>
      </c>
      <c r="E88" s="303">
        <f>SUM(E5:E87)</f>
        <v>4862021.1599871963</v>
      </c>
      <c r="F88" s="303">
        <f t="shared" ref="F88:H88" si="8">SUM(F5:F87)</f>
        <v>61782572.347137347</v>
      </c>
      <c r="G88" s="303">
        <f t="shared" si="8"/>
        <v>65941253.305614315</v>
      </c>
      <c r="H88" s="303">
        <f t="shared" si="8"/>
        <v>70666632.272258669</v>
      </c>
      <c r="I88" s="264"/>
      <c r="J88" s="303">
        <f t="shared" si="6"/>
        <v>2296.7648839296367</v>
      </c>
      <c r="K88" s="315">
        <f>IFERROR(E88/H88,"-")</f>
        <v>6.880221971319074E-2</v>
      </c>
      <c r="L88" s="303">
        <f>SUM(L7:L82)</f>
        <v>15568654.959121676</v>
      </c>
      <c r="M88" s="303">
        <f>SUM(M1:M82)/'Portfolio Overview'!$C$14</f>
        <v>2116075.3093278687</v>
      </c>
      <c r="N88" s="316">
        <f>IFERROR((E88+M88)/H88,"-")</f>
        <v>9.8746696212017301E-2</v>
      </c>
    </row>
  </sheetData>
  <autoFilter ref="A4:N88" xr:uid="{605060A0-D4FD-400A-ABEC-6868C4F90CD4}"/>
  <pageMargins left="0.7" right="0.7" top="0.75" bottom="0.75" header="0.3" footer="0.3"/>
  <pageSetup paperSize="9" scale="51" orientation="portrait" r:id="rId1"/>
  <legacyDrawing r:id="rId2"/>
  <extLst>
    <ext xmlns:x14="http://schemas.microsoft.com/office/spreadsheetml/2009/9/main" uri="{05C60535-1F16-4fd2-B633-F4F36F0B64E0}">
      <x14:sparklineGroups xmlns:xm="http://schemas.microsoft.com/office/excel/2006/main">
        <x14:sparklineGroup displayEmptyCellsAs="gap" xr2:uid="{3509D644-7422-4A54-8F0E-B765410FD3A6}">
          <x14:colorSeries rgb="FF376092"/>
          <x14:colorNegative rgb="FFD00000"/>
          <x14:colorAxis rgb="FF000000"/>
          <x14:colorMarkers rgb="FFD00000"/>
          <x14:colorFirst rgb="FFD00000"/>
          <x14:colorLast rgb="FFD00000"/>
          <x14:colorHigh rgb="FFD00000"/>
          <x14:colorLow rgb="FFD00000"/>
          <x14:sparklines>
            <x14:sparkline>
              <xm:f>'RtS - Lib'!F5:H5</xm:f>
              <xm:sqref>I5</xm:sqref>
            </x14:sparkline>
            <x14:sparkline>
              <xm:f>'RtS - Lib'!F6:H6</xm:f>
              <xm:sqref>I6</xm:sqref>
            </x14:sparkline>
            <x14:sparkline>
              <xm:f>'RtS - Lib'!F7:H7</xm:f>
              <xm:sqref>I7</xm:sqref>
            </x14:sparkline>
            <x14:sparkline>
              <xm:f>'RtS - Lib'!F8:H8</xm:f>
              <xm:sqref>I8</xm:sqref>
            </x14:sparkline>
            <x14:sparkline>
              <xm:f>'RtS - Lib'!F9:H9</xm:f>
              <xm:sqref>I9</xm:sqref>
            </x14:sparkline>
            <x14:sparkline>
              <xm:f>'RtS - Lib'!F10:H10</xm:f>
              <xm:sqref>I10</xm:sqref>
            </x14:sparkline>
            <x14:sparkline>
              <xm:f>'RtS - Lib'!F11:H11</xm:f>
              <xm:sqref>I11</xm:sqref>
            </x14:sparkline>
            <x14:sparkline>
              <xm:f>'RtS - Lib'!F12:H12</xm:f>
              <xm:sqref>I12</xm:sqref>
            </x14:sparkline>
            <x14:sparkline>
              <xm:f>'RtS - Lib'!F13:H13</xm:f>
              <xm:sqref>I13</xm:sqref>
            </x14:sparkline>
            <x14:sparkline>
              <xm:f>'RtS - Lib'!F14:H14</xm:f>
              <xm:sqref>I14</xm:sqref>
            </x14:sparkline>
            <x14:sparkline>
              <xm:f>'RtS - Lib'!F15:H15</xm:f>
              <xm:sqref>I15</xm:sqref>
            </x14:sparkline>
            <x14:sparkline>
              <xm:f>'RtS - Lib'!F16:H16</xm:f>
              <xm:sqref>I16</xm:sqref>
            </x14:sparkline>
            <x14:sparkline>
              <xm:f>'RtS - Lib'!F17:H17</xm:f>
              <xm:sqref>I17</xm:sqref>
            </x14:sparkline>
            <x14:sparkline>
              <xm:f>'RtS - Lib'!F18:H18</xm:f>
              <xm:sqref>I18</xm:sqref>
            </x14:sparkline>
            <x14:sparkline>
              <xm:f>'RtS - Lib'!F19:H19</xm:f>
              <xm:sqref>I19</xm:sqref>
            </x14:sparkline>
            <x14:sparkline>
              <xm:f>'RtS - Lib'!F20:H20</xm:f>
              <xm:sqref>I20</xm:sqref>
            </x14:sparkline>
            <x14:sparkline>
              <xm:f>'RtS - Lib'!F21:H21</xm:f>
              <xm:sqref>I21</xm:sqref>
            </x14:sparkline>
            <x14:sparkline>
              <xm:f>'RtS - Lib'!F22:H22</xm:f>
              <xm:sqref>I22</xm:sqref>
            </x14:sparkline>
            <x14:sparkline>
              <xm:f>'RtS - Lib'!F23:H23</xm:f>
              <xm:sqref>I23</xm:sqref>
            </x14:sparkline>
            <x14:sparkline>
              <xm:f>'RtS - Lib'!F24:H24</xm:f>
              <xm:sqref>I24</xm:sqref>
            </x14:sparkline>
            <x14:sparkline>
              <xm:f>'RtS - Lib'!F25:H25</xm:f>
              <xm:sqref>I25</xm:sqref>
            </x14:sparkline>
            <x14:sparkline>
              <xm:f>'RtS - Lib'!F26:H26</xm:f>
              <xm:sqref>I26</xm:sqref>
            </x14:sparkline>
            <x14:sparkline>
              <xm:f>'RtS - Lib'!F27:H27</xm:f>
              <xm:sqref>I27</xm:sqref>
            </x14:sparkline>
            <x14:sparkline>
              <xm:f>'RtS - Lib'!F28:H28</xm:f>
              <xm:sqref>I28</xm:sqref>
            </x14:sparkline>
            <x14:sparkline>
              <xm:f>'RtS - Lib'!F29:H29</xm:f>
              <xm:sqref>I29</xm:sqref>
            </x14:sparkline>
            <x14:sparkline>
              <xm:f>'RtS - Lib'!F30:H30</xm:f>
              <xm:sqref>I30</xm:sqref>
            </x14:sparkline>
            <x14:sparkline>
              <xm:f>'RtS - Lib'!F31:H31</xm:f>
              <xm:sqref>I31</xm:sqref>
            </x14:sparkline>
            <x14:sparkline>
              <xm:f>'RtS - Lib'!F32:H32</xm:f>
              <xm:sqref>I32</xm:sqref>
            </x14:sparkline>
            <x14:sparkline>
              <xm:f>'RtS - Lib'!F33:H33</xm:f>
              <xm:sqref>I33</xm:sqref>
            </x14:sparkline>
            <x14:sparkline>
              <xm:f>'RtS - Lib'!F34:H34</xm:f>
              <xm:sqref>I34</xm:sqref>
            </x14:sparkline>
            <x14:sparkline>
              <xm:f>'RtS - Lib'!F35:H35</xm:f>
              <xm:sqref>I35</xm:sqref>
            </x14:sparkline>
            <x14:sparkline>
              <xm:f>'RtS - Lib'!F36:H36</xm:f>
              <xm:sqref>I36</xm:sqref>
            </x14:sparkline>
            <x14:sparkline>
              <xm:f>'RtS - Lib'!F37:H37</xm:f>
              <xm:sqref>I37</xm:sqref>
            </x14:sparkline>
            <x14:sparkline>
              <xm:f>'RtS - Lib'!F38:H38</xm:f>
              <xm:sqref>I38</xm:sqref>
            </x14:sparkline>
            <x14:sparkline>
              <xm:f>'RtS - Lib'!F39:H39</xm:f>
              <xm:sqref>I39</xm:sqref>
            </x14:sparkline>
            <x14:sparkline>
              <xm:f>'RtS - Lib'!F40:H40</xm:f>
              <xm:sqref>I40</xm:sqref>
            </x14:sparkline>
            <x14:sparkline>
              <xm:f>'RtS - Lib'!F41:H41</xm:f>
              <xm:sqref>I41</xm:sqref>
            </x14:sparkline>
            <x14:sparkline>
              <xm:f>'RtS - Lib'!F42:H42</xm:f>
              <xm:sqref>I42</xm:sqref>
            </x14:sparkline>
            <x14:sparkline>
              <xm:f>'RtS - Lib'!F43:H43</xm:f>
              <xm:sqref>I43</xm:sqref>
            </x14:sparkline>
            <x14:sparkline>
              <xm:f>'RtS - Lib'!F44:H44</xm:f>
              <xm:sqref>I44</xm:sqref>
            </x14:sparkline>
            <x14:sparkline>
              <xm:f>'RtS - Lib'!F45:H45</xm:f>
              <xm:sqref>I45</xm:sqref>
            </x14:sparkline>
            <x14:sparkline>
              <xm:f>'RtS - Lib'!F46:H46</xm:f>
              <xm:sqref>I46</xm:sqref>
            </x14:sparkline>
            <x14:sparkline>
              <xm:f>'RtS - Lib'!F47:H47</xm:f>
              <xm:sqref>I47</xm:sqref>
            </x14:sparkline>
            <x14:sparkline>
              <xm:f>'RtS - Lib'!F48:H48</xm:f>
              <xm:sqref>I48</xm:sqref>
            </x14:sparkline>
            <x14:sparkline>
              <xm:f>'RtS - Lib'!F49:H49</xm:f>
              <xm:sqref>I49</xm:sqref>
            </x14:sparkline>
            <x14:sparkline>
              <xm:f>'RtS - Lib'!F50:H50</xm:f>
              <xm:sqref>I50</xm:sqref>
            </x14:sparkline>
            <x14:sparkline>
              <xm:f>'RtS - Lib'!F51:H51</xm:f>
              <xm:sqref>I51</xm:sqref>
            </x14:sparkline>
            <x14:sparkline>
              <xm:f>'RtS - Lib'!F52:H52</xm:f>
              <xm:sqref>I52</xm:sqref>
            </x14:sparkline>
            <x14:sparkline>
              <xm:f>'RtS - Lib'!F53:H53</xm:f>
              <xm:sqref>I53</xm:sqref>
            </x14:sparkline>
            <x14:sparkline>
              <xm:f>'RtS - Lib'!F54:H54</xm:f>
              <xm:sqref>I54</xm:sqref>
            </x14:sparkline>
            <x14:sparkline>
              <xm:f>'RtS - Lib'!F55:H55</xm:f>
              <xm:sqref>I55</xm:sqref>
            </x14:sparkline>
            <x14:sparkline>
              <xm:f>'RtS - Lib'!F56:H56</xm:f>
              <xm:sqref>I56</xm:sqref>
            </x14:sparkline>
            <x14:sparkline>
              <xm:f>'RtS - Lib'!F57:H57</xm:f>
              <xm:sqref>I57</xm:sqref>
            </x14:sparkline>
            <x14:sparkline>
              <xm:f>'RtS - Lib'!F58:H58</xm:f>
              <xm:sqref>I58</xm:sqref>
            </x14:sparkline>
            <x14:sparkline>
              <xm:f>'RtS - Lib'!F59:H59</xm:f>
              <xm:sqref>I59</xm:sqref>
            </x14:sparkline>
            <x14:sparkline>
              <xm:f>'RtS - Lib'!F60:H60</xm:f>
              <xm:sqref>I60</xm:sqref>
            </x14:sparkline>
            <x14:sparkline>
              <xm:f>'RtS - Lib'!F61:H61</xm:f>
              <xm:sqref>I61</xm:sqref>
            </x14:sparkline>
            <x14:sparkline>
              <xm:f>'RtS - Lib'!F62:H62</xm:f>
              <xm:sqref>I62</xm:sqref>
            </x14:sparkline>
            <x14:sparkline>
              <xm:f>'RtS - Lib'!F63:H63</xm:f>
              <xm:sqref>I63</xm:sqref>
            </x14:sparkline>
            <x14:sparkline>
              <xm:f>'RtS - Lib'!F64:H64</xm:f>
              <xm:sqref>I64</xm:sqref>
            </x14:sparkline>
            <x14:sparkline>
              <xm:f>'RtS - Lib'!F65:H65</xm:f>
              <xm:sqref>I65</xm:sqref>
            </x14:sparkline>
            <x14:sparkline>
              <xm:f>'RtS - Lib'!F66:H66</xm:f>
              <xm:sqref>I66</xm:sqref>
            </x14:sparkline>
            <x14:sparkline>
              <xm:f>'RtS - Lib'!F67:H67</xm:f>
              <xm:sqref>I67</xm:sqref>
            </x14:sparkline>
            <x14:sparkline>
              <xm:f>'RtS - Lib'!F68:H68</xm:f>
              <xm:sqref>I68</xm:sqref>
            </x14:sparkline>
            <x14:sparkline>
              <xm:f>'RtS - Lib'!F69:H69</xm:f>
              <xm:sqref>I69</xm:sqref>
            </x14:sparkline>
            <x14:sparkline>
              <xm:f>'RtS - Lib'!F70:H70</xm:f>
              <xm:sqref>I70</xm:sqref>
            </x14:sparkline>
            <x14:sparkline>
              <xm:f>'RtS - Lib'!F71:H71</xm:f>
              <xm:sqref>I71</xm:sqref>
            </x14:sparkline>
            <x14:sparkline>
              <xm:f>'RtS - Lib'!F72:H72</xm:f>
              <xm:sqref>I72</xm:sqref>
            </x14:sparkline>
            <x14:sparkline>
              <xm:f>'RtS - Lib'!F73:H73</xm:f>
              <xm:sqref>I73</xm:sqref>
            </x14:sparkline>
            <x14:sparkline>
              <xm:f>'RtS - Lib'!F74:H74</xm:f>
              <xm:sqref>I74</xm:sqref>
            </x14:sparkline>
            <x14:sparkline>
              <xm:f>'RtS - Lib'!F75:H75</xm:f>
              <xm:sqref>I75</xm:sqref>
            </x14:sparkline>
            <x14:sparkline>
              <xm:f>'RtS - Lib'!F76:H76</xm:f>
              <xm:sqref>I76</xm:sqref>
            </x14:sparkline>
            <x14:sparkline>
              <xm:f>'RtS - Lib'!F77:H77</xm:f>
              <xm:sqref>I77</xm:sqref>
            </x14:sparkline>
            <x14:sparkline>
              <xm:f>'RtS - Lib'!F78:H78</xm:f>
              <xm:sqref>I78</xm:sqref>
            </x14:sparkline>
            <x14:sparkline>
              <xm:f>'RtS - Lib'!F79:H79</xm:f>
              <xm:sqref>I79</xm:sqref>
            </x14:sparkline>
            <x14:sparkline>
              <xm:f>'RtS - Lib'!F80:H80</xm:f>
              <xm:sqref>I80</xm:sqref>
            </x14:sparkline>
            <x14:sparkline>
              <xm:f>'RtS - Lib'!F81:H81</xm:f>
              <xm:sqref>I81</xm:sqref>
            </x14:sparkline>
            <x14:sparkline>
              <xm:f>'RtS - Lib'!F82:H82</xm:f>
              <xm:sqref>I82</xm:sqref>
            </x14:sparkline>
            <x14:sparkline>
              <xm:f>'RtS - Lib'!F83:H83</xm:f>
              <xm:sqref>I83</xm:sqref>
            </x14:sparkline>
            <x14:sparkline>
              <xm:f>'RtS - Lib'!F84:H84</xm:f>
              <xm:sqref>I84</xm:sqref>
            </x14:sparkline>
            <x14:sparkline>
              <xm:f>'RtS - Lib'!F85:H85</xm:f>
              <xm:sqref>I85</xm:sqref>
            </x14:sparkline>
            <x14:sparkline>
              <xm:f>'RtS - Lib'!F86:H86</xm:f>
              <xm:sqref>I86</xm:sqref>
            </x14:sparkline>
            <x14:sparkline>
              <xm:f>'RtS - Lib'!F87:H87</xm:f>
              <xm:sqref>I87</xm:sqref>
            </x14:sparkline>
            <x14:sparkline>
              <xm:f>'RtS - Lib'!F88:H88</xm:f>
              <xm:sqref>I88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03C77-C654-43B9-928E-B8579BC5F9A4}">
  <dimension ref="B1:AS116"/>
  <sheetViews>
    <sheetView showGridLines="0" view="pageBreakPreview" zoomScale="130" zoomScaleNormal="100" zoomScaleSheetLayoutView="130" workbookViewId="0">
      <pane xSplit="14" ySplit="3" topLeftCell="O4" activePane="bottomRight" state="frozen"/>
      <selection pane="topRight" activeCell="O1" sqref="O1"/>
      <selection pane="bottomLeft" activeCell="A5" sqref="A5"/>
      <selection pane="bottomRight" activeCell="AW12" sqref="AW12"/>
    </sheetView>
  </sheetViews>
  <sheetFormatPr defaultRowHeight="14.5" outlineLevelCol="1"/>
  <cols>
    <col min="1" max="1" width="2.453125" customWidth="1"/>
    <col min="2" max="2" width="16.26953125" customWidth="1"/>
    <col min="3" max="14" width="12.7265625" hidden="1" customWidth="1" outlineLevel="1"/>
    <col min="15" max="15" width="13.81640625" bestFit="1" customWidth="1" collapsed="1"/>
    <col min="16" max="27" width="12.7265625" hidden="1" customWidth="1" outlineLevel="1"/>
    <col min="28" max="28" width="13.81640625" bestFit="1" customWidth="1" collapsed="1"/>
    <col min="29" max="40" width="12.7265625" hidden="1" customWidth="1" outlineLevel="1"/>
    <col min="41" max="41" width="13.81640625" bestFit="1" customWidth="1" collapsed="1"/>
    <col min="42" max="44" width="12.7265625" hidden="1" customWidth="1" outlineLevel="1"/>
    <col min="45" max="45" width="13.81640625" bestFit="1" customWidth="1" collapsed="1"/>
  </cols>
  <sheetData>
    <row r="1" spans="2:45" ht="26">
      <c r="B1" s="270" t="s">
        <v>1215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row>
    <row r="2" spans="2:45" ht="12.5" customHeight="1">
      <c r="B2" s="270"/>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row>
    <row r="3" spans="2:45">
      <c r="B3" s="277"/>
      <c r="C3" s="277" t="s">
        <v>1139</v>
      </c>
      <c r="D3" s="277"/>
      <c r="E3" s="277"/>
      <c r="F3" s="277"/>
      <c r="G3" s="277"/>
      <c r="H3" s="277"/>
      <c r="I3" s="277"/>
      <c r="J3" s="277"/>
      <c r="K3" s="277"/>
      <c r="L3" s="277"/>
      <c r="M3" s="277"/>
      <c r="N3" s="277"/>
      <c r="O3" s="277" t="s">
        <v>1175</v>
      </c>
      <c r="P3" s="277" t="s">
        <v>1140</v>
      </c>
      <c r="Q3" s="277"/>
      <c r="R3" s="277"/>
      <c r="S3" s="277"/>
      <c r="T3" s="277"/>
      <c r="U3" s="277"/>
      <c r="V3" s="277"/>
      <c r="W3" s="277"/>
      <c r="X3" s="277"/>
      <c r="Y3" s="277"/>
      <c r="Z3" s="277"/>
      <c r="AA3" s="277"/>
      <c r="AB3" s="277" t="s">
        <v>1176</v>
      </c>
      <c r="AC3" s="277" t="s">
        <v>1141</v>
      </c>
      <c r="AD3" s="277"/>
      <c r="AE3" s="277"/>
      <c r="AF3" s="277"/>
      <c r="AG3" s="277"/>
      <c r="AH3" s="277"/>
      <c r="AI3" s="277"/>
      <c r="AJ3" s="277"/>
      <c r="AK3" s="277"/>
      <c r="AL3" s="277"/>
      <c r="AM3" s="277"/>
      <c r="AN3" s="277"/>
      <c r="AO3" s="277" t="s">
        <v>1177</v>
      </c>
      <c r="AP3" s="277" t="s">
        <v>938</v>
      </c>
      <c r="AQ3" s="277"/>
      <c r="AR3" s="277"/>
      <c r="AS3" s="277" t="s">
        <v>1178</v>
      </c>
    </row>
    <row r="4" spans="2:45">
      <c r="B4" s="243" t="s">
        <v>189</v>
      </c>
      <c r="C4" s="438">
        <v>24746.45</v>
      </c>
      <c r="D4" s="438">
        <v>27482.400000000001</v>
      </c>
      <c r="E4" s="438">
        <v>26452.81</v>
      </c>
      <c r="F4" s="438">
        <v>26126.65</v>
      </c>
      <c r="G4" s="438">
        <v>27090.87</v>
      </c>
      <c r="H4" s="438">
        <v>34807.019999999997</v>
      </c>
      <c r="I4" s="438">
        <v>28261.59</v>
      </c>
      <c r="J4" s="438">
        <v>31778.19</v>
      </c>
      <c r="K4" s="438">
        <v>28707.07</v>
      </c>
      <c r="L4" s="438">
        <v>28960.671556581987</v>
      </c>
      <c r="M4" s="438">
        <v>42097.746985489473</v>
      </c>
      <c r="N4" s="438">
        <v>109650.58907649563</v>
      </c>
      <c r="O4" s="438">
        <f t="shared" ref="O4:O35" si="0">SUM(C4:N4)</f>
        <v>436162.05761856702</v>
      </c>
      <c r="P4" s="438">
        <v>20321.409565676102</v>
      </c>
      <c r="Q4" s="438">
        <v>23672.025635946917</v>
      </c>
      <c r="R4" s="438">
        <v>19589.648706916843</v>
      </c>
      <c r="S4" s="438">
        <v>17642.276216857932</v>
      </c>
      <c r="T4" s="438">
        <v>22217.702217122031</v>
      </c>
      <c r="U4" s="438">
        <v>27337.470207488961</v>
      </c>
      <c r="V4" s="438">
        <v>23703.062659956366</v>
      </c>
      <c r="W4" s="438">
        <v>28170.565658755102</v>
      </c>
      <c r="X4" s="438">
        <v>23974.99668082847</v>
      </c>
      <c r="Y4" s="438">
        <v>26581.038641364128</v>
      </c>
      <c r="Z4" s="438">
        <v>37464.649134036139</v>
      </c>
      <c r="AA4" s="438">
        <v>98713.746353549679</v>
      </c>
      <c r="AB4" s="438">
        <f t="shared" ref="AB4:AB35" si="1">SUM(P4:AA4)</f>
        <v>369388.59167849866</v>
      </c>
      <c r="AC4" s="438">
        <v>22628.675503326711</v>
      </c>
      <c r="AD4" s="438">
        <v>22293.593321431064</v>
      </c>
      <c r="AE4" s="438">
        <v>20599.074689982284</v>
      </c>
      <c r="AF4" s="438">
        <v>20535.979192010898</v>
      </c>
      <c r="AG4" s="438">
        <v>24069.09085272449</v>
      </c>
      <c r="AH4" s="438">
        <v>28276.499899167407</v>
      </c>
      <c r="AI4" s="438">
        <v>26944.304430748576</v>
      </c>
      <c r="AJ4" s="438">
        <v>25322.800959745106</v>
      </c>
      <c r="AK4" s="438">
        <v>25309.601202367401</v>
      </c>
      <c r="AL4" s="438">
        <v>29598.951639292962</v>
      </c>
      <c r="AM4" s="438">
        <v>42261.863761567263</v>
      </c>
      <c r="AN4" s="438">
        <v>101754.60063245213</v>
      </c>
      <c r="AO4" s="438">
        <f t="shared" ref="AO4:AO35" si="2">SUM(AC4:AN4)</f>
        <v>389595.03608481627</v>
      </c>
      <c r="AP4" s="438">
        <v>23067.961588858521</v>
      </c>
      <c r="AQ4" s="438">
        <v>22293.941217692398</v>
      </c>
      <c r="AR4" s="438">
        <v>18702.846137400898</v>
      </c>
      <c r="AS4" s="438">
        <f t="shared" ref="AS4:AS35" si="3">SUM(AP4:AR4)</f>
        <v>64064.748943951818</v>
      </c>
    </row>
    <row r="5" spans="2:45">
      <c r="B5" s="243" t="s">
        <v>144</v>
      </c>
      <c r="C5" s="438">
        <v>25718.34</v>
      </c>
      <c r="D5" s="438">
        <v>27926.959999999999</v>
      </c>
      <c r="E5" s="438">
        <v>11689.61</v>
      </c>
      <c r="F5" s="438">
        <v>19847.75</v>
      </c>
      <c r="G5" s="438">
        <v>20094.7</v>
      </c>
      <c r="H5" s="438">
        <v>20913.189999999999</v>
      </c>
      <c r="I5" s="438">
        <v>21616.67</v>
      </c>
      <c r="J5" s="438">
        <v>19566.849999999999</v>
      </c>
      <c r="K5" s="438">
        <v>12930.83</v>
      </c>
      <c r="L5" s="438">
        <v>22957.431870669745</v>
      </c>
      <c r="M5" s="438">
        <v>33572.286940527287</v>
      </c>
      <c r="N5" s="438">
        <v>31260.079274097967</v>
      </c>
      <c r="O5" s="438">
        <f t="shared" si="0"/>
        <v>268094.69808529498</v>
      </c>
      <c r="P5" s="438">
        <v>36316.542992790572</v>
      </c>
      <c r="Q5" s="438">
        <v>27649.534534959395</v>
      </c>
      <c r="R5" s="438">
        <v>17612.724653781337</v>
      </c>
      <c r="S5" s="438">
        <v>15372.932330827065</v>
      </c>
      <c r="T5" s="438">
        <v>21124.370822638994</v>
      </c>
      <c r="U5" s="438">
        <v>17628.092674369367</v>
      </c>
      <c r="V5" s="438">
        <v>19637.644068087731</v>
      </c>
      <c r="W5" s="438">
        <v>19397.489252555904</v>
      </c>
      <c r="X5" s="438">
        <v>18329.275092936805</v>
      </c>
      <c r="Y5" s="438">
        <v>22946.03444719471</v>
      </c>
      <c r="Z5" s="438">
        <v>26907.515060240959</v>
      </c>
      <c r="AA5" s="438">
        <v>34270.04259090127</v>
      </c>
      <c r="AB5" s="438">
        <f t="shared" si="1"/>
        <v>277192.19852128415</v>
      </c>
      <c r="AC5" s="438">
        <v>27680.330078631305</v>
      </c>
      <c r="AD5" s="438">
        <v>24254.296286691737</v>
      </c>
      <c r="AE5" s="438">
        <v>18713.669352534427</v>
      </c>
      <c r="AF5" s="438">
        <v>17847.782115297327</v>
      </c>
      <c r="AG5" s="438">
        <v>19406.426435188561</v>
      </c>
      <c r="AH5" s="438">
        <v>20090.691711561172</v>
      </c>
      <c r="AI5" s="438">
        <v>22512.478146467227</v>
      </c>
      <c r="AJ5" s="438">
        <v>18624.281162573829</v>
      </c>
      <c r="AK5" s="438">
        <v>21280.495136386555</v>
      </c>
      <c r="AL5" s="438">
        <v>26509.624755246004</v>
      </c>
      <c r="AM5" s="438">
        <v>36725.862193473833</v>
      </c>
      <c r="AN5" s="438">
        <v>37387.87232708346</v>
      </c>
      <c r="AO5" s="438">
        <f t="shared" si="2"/>
        <v>291033.80970113538</v>
      </c>
      <c r="AP5" s="438">
        <v>37213.859458649989</v>
      </c>
      <c r="AQ5" s="438">
        <v>30494.084669607149</v>
      </c>
      <c r="AR5" s="438">
        <v>15102.1555450211</v>
      </c>
      <c r="AS5" s="438">
        <f t="shared" si="3"/>
        <v>82810.099673278237</v>
      </c>
    </row>
    <row r="6" spans="2:45">
      <c r="B6" s="243" t="s">
        <v>1054</v>
      </c>
      <c r="C6" s="438">
        <v>20101.71</v>
      </c>
      <c r="D6" s="438">
        <v>25410.5</v>
      </c>
      <c r="E6" s="438">
        <v>26068.7</v>
      </c>
      <c r="F6" s="438">
        <v>22589.9</v>
      </c>
      <c r="G6" s="438">
        <v>27246.98</v>
      </c>
      <c r="H6" s="438">
        <v>29467.37</v>
      </c>
      <c r="I6" s="438">
        <v>26265.78</v>
      </c>
      <c r="J6" s="438">
        <v>33430.120000000003</v>
      </c>
      <c r="K6" s="438">
        <v>26362.01</v>
      </c>
      <c r="L6" s="438">
        <v>21205.089293302543</v>
      </c>
      <c r="M6" s="438">
        <v>37543.664009809931</v>
      </c>
      <c r="N6" s="438">
        <v>79845.404589348516</v>
      </c>
      <c r="O6" s="438">
        <f t="shared" si="0"/>
        <v>375537.227892461</v>
      </c>
      <c r="P6" s="438">
        <v>24159.415157376472</v>
      </c>
      <c r="Q6" s="438">
        <v>27030.103562434564</v>
      </c>
      <c r="R6" s="438">
        <v>28201.093137762546</v>
      </c>
      <c r="S6" s="438">
        <v>26414.266323703992</v>
      </c>
      <c r="T6" s="438">
        <v>28973.252538171113</v>
      </c>
      <c r="U6" s="438">
        <v>34561.265501179609</v>
      </c>
      <c r="V6" s="438">
        <v>26701.517339700094</v>
      </c>
      <c r="W6" s="438">
        <v>29799.040533217732</v>
      </c>
      <c r="X6" s="438">
        <v>25378.691582580992</v>
      </c>
      <c r="Y6" s="438">
        <v>25575.088713558845</v>
      </c>
      <c r="Z6" s="438">
        <v>31355.771667921683</v>
      </c>
      <c r="AA6" s="438">
        <v>83253.507410455088</v>
      </c>
      <c r="AB6" s="438">
        <f t="shared" si="1"/>
        <v>391403.01346806274</v>
      </c>
      <c r="AC6" s="438">
        <v>26107.825265704661</v>
      </c>
      <c r="AD6" s="438">
        <v>27465.337469205377</v>
      </c>
      <c r="AE6" s="438">
        <v>27281.956568946793</v>
      </c>
      <c r="AF6" s="438">
        <v>26015.369296413988</v>
      </c>
      <c r="AG6" s="438">
        <v>23745.54931067182</v>
      </c>
      <c r="AH6" s="438">
        <v>30745.906542594559</v>
      </c>
      <c r="AI6" s="438">
        <v>29393.441114662612</v>
      </c>
      <c r="AJ6" s="438">
        <v>28755.152063257694</v>
      </c>
      <c r="AK6" s="438">
        <v>26033.291574093098</v>
      </c>
      <c r="AL6" s="438">
        <v>26680.099117544501</v>
      </c>
      <c r="AM6" s="438">
        <v>40007.338264574486</v>
      </c>
      <c r="AN6" s="438">
        <v>13961.519838034919</v>
      </c>
      <c r="AO6" s="438">
        <f t="shared" si="2"/>
        <v>326192.78642570454</v>
      </c>
      <c r="AP6" s="438"/>
      <c r="AQ6" s="438"/>
      <c r="AR6" s="438"/>
      <c r="AS6" s="438">
        <f t="shared" si="3"/>
        <v>0</v>
      </c>
    </row>
    <row r="7" spans="2:45">
      <c r="B7" s="243" t="s">
        <v>989</v>
      </c>
      <c r="C7" s="438">
        <v>1858.71</v>
      </c>
      <c r="D7" s="438">
        <v>2023.87</v>
      </c>
      <c r="E7" s="438">
        <v>2514.8000000000002</v>
      </c>
      <c r="F7" s="438">
        <v>1720.12</v>
      </c>
      <c r="G7" s="438">
        <v>977.36</v>
      </c>
      <c r="H7" s="438">
        <v>1363.61</v>
      </c>
      <c r="I7" s="438">
        <v>2172.63</v>
      </c>
      <c r="J7" s="438">
        <v>1519.08</v>
      </c>
      <c r="K7" s="438">
        <v>1211.81</v>
      </c>
      <c r="L7" s="438">
        <v>2194.3907621247113</v>
      </c>
      <c r="M7" s="438">
        <v>1969.6709585121603</v>
      </c>
      <c r="N7" s="438">
        <v>1509.5828394893815</v>
      </c>
      <c r="O7" s="438">
        <f t="shared" si="0"/>
        <v>21035.634560126258</v>
      </c>
      <c r="P7" s="438">
        <v>2138.9555125725337</v>
      </c>
      <c r="Q7" s="438">
        <v>2490.6539147166181</v>
      </c>
      <c r="R7" s="438">
        <v>1889.3455973036839</v>
      </c>
      <c r="S7" s="438">
        <v>3092.0854768500194</v>
      </c>
      <c r="T7" s="438">
        <v>1720.854612507336</v>
      </c>
      <c r="U7" s="438">
        <v>2753.2514669408993</v>
      </c>
      <c r="V7" s="438">
        <v>3511.6491179855366</v>
      </c>
      <c r="W7" s="438">
        <v>3912.2502799754343</v>
      </c>
      <c r="X7" s="438">
        <v>2577.4827403080194</v>
      </c>
      <c r="Y7" s="438">
        <v>1920.7387926292622</v>
      </c>
      <c r="Z7" s="438">
        <v>2803.6106927710839</v>
      </c>
      <c r="AA7" s="438">
        <v>2232.9243039416924</v>
      </c>
      <c r="AB7" s="438">
        <f t="shared" si="1"/>
        <v>31043.802508502115</v>
      </c>
      <c r="AC7" s="438">
        <v>1515.8178518966563</v>
      </c>
      <c r="AD7" s="438">
        <v>1633.8556367879835</v>
      </c>
      <c r="AE7" s="438">
        <v>2509.6234070518312</v>
      </c>
      <c r="AF7" s="438">
        <v>1671.4008170676354</v>
      </c>
      <c r="AG7" s="438">
        <v>2028.8897804362098</v>
      </c>
      <c r="AH7" s="438">
        <v>1754.1240528938949</v>
      </c>
      <c r="AI7" s="438">
        <v>2850.8026206579893</v>
      </c>
      <c r="AJ7" s="438">
        <v>2589.8313646254273</v>
      </c>
      <c r="AK7" s="438">
        <v>3105.326636918654</v>
      </c>
      <c r="AL7" s="438">
        <v>3380.0316503795361</v>
      </c>
      <c r="AM7" s="438">
        <v>3337.1504028555801</v>
      </c>
      <c r="AN7" s="438">
        <v>3318.474589936307</v>
      </c>
      <c r="AO7" s="438">
        <f t="shared" si="2"/>
        <v>29695.328811507705</v>
      </c>
      <c r="AP7" s="438">
        <v>3019.2242896185089</v>
      </c>
      <c r="AQ7" s="438">
        <v>3331.5882765159317</v>
      </c>
      <c r="AR7" s="438">
        <v>3438.9225063439399</v>
      </c>
      <c r="AS7" s="438">
        <f t="shared" si="3"/>
        <v>9789.7350724783792</v>
      </c>
    </row>
    <row r="8" spans="2:45">
      <c r="B8" s="243" t="s">
        <v>82</v>
      </c>
      <c r="C8" s="438"/>
      <c r="D8" s="438"/>
      <c r="E8" s="438"/>
      <c r="F8" s="438"/>
      <c r="G8" s="438"/>
      <c r="H8" s="438"/>
      <c r="I8" s="438"/>
      <c r="J8" s="438"/>
      <c r="K8" s="438"/>
      <c r="L8" s="438"/>
      <c r="M8" s="438"/>
      <c r="N8" s="438"/>
      <c r="O8" s="438">
        <f t="shared" si="0"/>
        <v>0</v>
      </c>
      <c r="P8" s="438"/>
      <c r="Q8" s="438"/>
      <c r="R8" s="438"/>
      <c r="S8" s="438"/>
      <c r="T8" s="438"/>
      <c r="U8" s="438"/>
      <c r="V8" s="438"/>
      <c r="W8" s="438"/>
      <c r="X8" s="438"/>
      <c r="Y8" s="438"/>
      <c r="Z8" s="438"/>
      <c r="AA8" s="438"/>
      <c r="AB8" s="438">
        <f t="shared" si="1"/>
        <v>0</v>
      </c>
      <c r="AC8" s="438"/>
      <c r="AD8" s="438"/>
      <c r="AE8" s="438"/>
      <c r="AF8" s="438"/>
      <c r="AG8" s="438"/>
      <c r="AH8" s="438"/>
      <c r="AI8" s="438"/>
      <c r="AJ8" s="438"/>
      <c r="AK8" s="438"/>
      <c r="AL8" s="438"/>
      <c r="AM8" s="438"/>
      <c r="AN8" s="438"/>
      <c r="AO8" s="438">
        <f t="shared" si="2"/>
        <v>0</v>
      </c>
      <c r="AP8" s="438">
        <v>10459.279435438582</v>
      </c>
      <c r="AQ8" s="438">
        <v>13105.651510779502</v>
      </c>
      <c r="AR8" s="438">
        <v>14541.8243402768</v>
      </c>
      <c r="AS8" s="438">
        <f t="shared" si="3"/>
        <v>38106.755286494881</v>
      </c>
    </row>
    <row r="9" spans="2:45">
      <c r="B9" s="243" t="s">
        <v>438</v>
      </c>
      <c r="C9" s="438">
        <v>4424.41</v>
      </c>
      <c r="D9" s="438">
        <v>5313.77</v>
      </c>
      <c r="E9" s="438">
        <v>5446.95</v>
      </c>
      <c r="F9" s="438">
        <v>5333.9</v>
      </c>
      <c r="G9" s="438">
        <v>5341.25</v>
      </c>
      <c r="H9" s="438">
        <v>5317.35</v>
      </c>
      <c r="I9" s="438">
        <v>4836.08</v>
      </c>
      <c r="J9" s="438">
        <v>4976.78</v>
      </c>
      <c r="K9" s="438">
        <v>4838.05</v>
      </c>
      <c r="L9" s="438">
        <v>4674.3648960739029</v>
      </c>
      <c r="M9" s="438">
        <v>4128.3466176170041</v>
      </c>
      <c r="N9" s="438">
        <v>4896.3413449394757</v>
      </c>
      <c r="O9" s="438">
        <f t="shared" si="0"/>
        <v>59527.592858630378</v>
      </c>
      <c r="P9" s="438">
        <v>4715.6673114119922</v>
      </c>
      <c r="Q9" s="438">
        <v>4393.1977023853315</v>
      </c>
      <c r="R9" s="438">
        <v>5100.7823459079827</v>
      </c>
      <c r="S9" s="438">
        <v>4946.5769687376333</v>
      </c>
      <c r="T9" s="438">
        <v>5157.8089823663895</v>
      </c>
      <c r="U9" s="438">
        <v>4839.3926562216448</v>
      </c>
      <c r="V9" s="438">
        <v>4306.1543482368288</v>
      </c>
      <c r="W9" s="438">
        <v>4371.2293631010443</v>
      </c>
      <c r="X9" s="438">
        <v>4062.6659585767402</v>
      </c>
      <c r="Y9" s="438">
        <v>5060.5060506050586</v>
      </c>
      <c r="Z9" s="438">
        <v>5574.1716867469877</v>
      </c>
      <c r="AA9" s="438">
        <v>5411.1242731966677</v>
      </c>
      <c r="AB9" s="438">
        <f t="shared" si="1"/>
        <v>57939.277647494302</v>
      </c>
      <c r="AC9" s="438">
        <v>3895.273481379073</v>
      </c>
      <c r="AD9" s="438">
        <v>4388.5458952134932</v>
      </c>
      <c r="AE9" s="438">
        <v>4840.2765872335558</v>
      </c>
      <c r="AF9" s="438">
        <v>5033.1366318656392</v>
      </c>
      <c r="AG9" s="438">
        <v>4934.7144211831646</v>
      </c>
      <c r="AH9" s="438">
        <v>5243.2946328253283</v>
      </c>
      <c r="AI9" s="438">
        <v>5117.7000370847818</v>
      </c>
      <c r="AJ9" s="438">
        <v>5222.2567609574135</v>
      </c>
      <c r="AK9" s="438">
        <v>4394.9888911708158</v>
      </c>
      <c r="AL9" s="438">
        <v>3989.3783472064515</v>
      </c>
      <c r="AM9" s="438">
        <v>4497.9521937833342</v>
      </c>
      <c r="AN9" s="438">
        <v>5150.9912298775407</v>
      </c>
      <c r="AO9" s="438">
        <f t="shared" si="2"/>
        <v>56708.509109780593</v>
      </c>
      <c r="AP9" s="438">
        <v>3706.3382127213504</v>
      </c>
      <c r="AQ9" s="438">
        <v>4946.6177501133589</v>
      </c>
      <c r="AR9" s="438"/>
      <c r="AS9" s="438">
        <f t="shared" si="3"/>
        <v>8652.9559628347088</v>
      </c>
    </row>
    <row r="10" spans="2:45">
      <c r="B10" s="243" t="s">
        <v>1055</v>
      </c>
      <c r="C10" s="438">
        <v>11162.56</v>
      </c>
      <c r="D10" s="438">
        <v>8819.42</v>
      </c>
      <c r="E10" s="438">
        <v>10544.86</v>
      </c>
      <c r="F10" s="438">
        <v>9908.4</v>
      </c>
      <c r="G10" s="438">
        <v>7431.97</v>
      </c>
      <c r="H10" s="438">
        <v>9331.19</v>
      </c>
      <c r="I10" s="438">
        <v>10998.42</v>
      </c>
      <c r="J10" s="438">
        <v>10266.27</v>
      </c>
      <c r="K10" s="438">
        <v>8184.87</v>
      </c>
      <c r="L10" s="438">
        <v>9463.2070207852194</v>
      </c>
      <c r="M10" s="438">
        <v>11415.456774984674</v>
      </c>
      <c r="N10" s="438">
        <v>20837.095867254749</v>
      </c>
      <c r="O10" s="438">
        <f t="shared" si="0"/>
        <v>128363.71966302465</v>
      </c>
      <c r="P10" s="438">
        <v>7964.6318621417258</v>
      </c>
      <c r="Q10" s="438">
        <v>6603.1615404204749</v>
      </c>
      <c r="R10" s="438">
        <v>6318.8380986452521</v>
      </c>
      <c r="S10" s="438">
        <v>5169.6517609814009</v>
      </c>
      <c r="T10" s="438">
        <v>5208.6045358585097</v>
      </c>
      <c r="U10" s="438">
        <v>7061.854697235497</v>
      </c>
      <c r="V10" s="438">
        <v>7046.3385320943316</v>
      </c>
      <c r="W10" s="438">
        <v>7513.7371482244143</v>
      </c>
      <c r="X10" s="438">
        <v>7874.7486723313878</v>
      </c>
      <c r="Y10" s="438">
        <v>8004.214676155113</v>
      </c>
      <c r="Z10" s="438">
        <v>8954.252936746987</v>
      </c>
      <c r="AA10" s="438">
        <v>12708.197238373405</v>
      </c>
      <c r="AB10" s="438">
        <f t="shared" si="1"/>
        <v>90428.231699208511</v>
      </c>
      <c r="AC10" s="438">
        <v>2887.948207033613</v>
      </c>
      <c r="AD10" s="438"/>
      <c r="AE10" s="438"/>
      <c r="AF10" s="438"/>
      <c r="AG10" s="438"/>
      <c r="AH10" s="438"/>
      <c r="AI10" s="438"/>
      <c r="AJ10" s="438"/>
      <c r="AK10" s="438"/>
      <c r="AL10" s="438"/>
      <c r="AM10" s="438"/>
      <c r="AN10" s="438"/>
      <c r="AO10" s="438">
        <f t="shared" si="2"/>
        <v>2887.948207033613</v>
      </c>
      <c r="AP10" s="438"/>
      <c r="AQ10" s="438"/>
      <c r="AR10" s="438"/>
      <c r="AS10" s="438">
        <f t="shared" si="3"/>
        <v>0</v>
      </c>
    </row>
    <row r="11" spans="2:45">
      <c r="B11" s="243" t="s">
        <v>1056</v>
      </c>
      <c r="C11" s="438">
        <v>26671.17</v>
      </c>
      <c r="D11" s="438">
        <v>19890.810000000001</v>
      </c>
      <c r="E11" s="438">
        <v>23385.55</v>
      </c>
      <c r="F11" s="438">
        <v>30288.84</v>
      </c>
      <c r="G11" s="438">
        <v>37951</v>
      </c>
      <c r="H11" s="438">
        <v>30841.75</v>
      </c>
      <c r="I11" s="438">
        <v>25735.46</v>
      </c>
      <c r="J11" s="438">
        <v>21941.31</v>
      </c>
      <c r="K11" s="438">
        <v>20042.710758721139</v>
      </c>
      <c r="L11" s="438">
        <v>41049.744110854503</v>
      </c>
      <c r="M11" s="438">
        <v>45768.199468628656</v>
      </c>
      <c r="N11" s="438">
        <v>27134.054831251095</v>
      </c>
      <c r="O11" s="438">
        <f t="shared" si="0"/>
        <v>350700.59916945541</v>
      </c>
      <c r="P11" s="438">
        <v>24322.732547916297</v>
      </c>
      <c r="Q11" s="438">
        <v>20702.894654933363</v>
      </c>
      <c r="R11" s="438">
        <v>29051.327916851034</v>
      </c>
      <c r="S11" s="438">
        <v>31562.287297190342</v>
      </c>
      <c r="T11" s="438">
        <v>34187.851818110139</v>
      </c>
      <c r="U11" s="438">
        <v>30598.9554977517</v>
      </c>
      <c r="V11" s="438">
        <v>26701.752005359067</v>
      </c>
      <c r="W11" s="438">
        <v>28540.034680828005</v>
      </c>
      <c r="X11" s="438">
        <v>30066.595857673929</v>
      </c>
      <c r="Y11" s="438">
        <v>32124.171479647954</v>
      </c>
      <c r="Z11" s="438">
        <v>40590.090361445778</v>
      </c>
      <c r="AA11" s="438">
        <v>39389.761906914908</v>
      </c>
      <c r="AB11" s="438">
        <f t="shared" si="1"/>
        <v>367838.45602462254</v>
      </c>
      <c r="AC11" s="438">
        <v>29675.823036377784</v>
      </c>
      <c r="AD11" s="438">
        <v>21337.708580604623</v>
      </c>
      <c r="AE11" s="438">
        <v>28685.319161094918</v>
      </c>
      <c r="AF11" s="438">
        <v>31027.849296413988</v>
      </c>
      <c r="AG11" s="438">
        <v>32212.812750747682</v>
      </c>
      <c r="AH11" s="438">
        <v>30310.639278614843</v>
      </c>
      <c r="AI11" s="438">
        <v>31830.063397319293</v>
      </c>
      <c r="AJ11" s="438">
        <v>32298.094245414984</v>
      </c>
      <c r="AK11" s="438">
        <v>28986.348275797696</v>
      </c>
      <c r="AL11" s="438">
        <v>41636.648278451816</v>
      </c>
      <c r="AM11" s="438">
        <v>41878.988579740639</v>
      </c>
      <c r="AN11" s="438">
        <v>30564.828136057833</v>
      </c>
      <c r="AO11" s="438">
        <f t="shared" si="2"/>
        <v>380445.12301663606</v>
      </c>
      <c r="AP11" s="438">
        <v>33097.764965744449</v>
      </c>
      <c r="AQ11" s="438">
        <v>33916.649490910582</v>
      </c>
      <c r="AR11" s="438"/>
      <c r="AS11" s="438">
        <f t="shared" si="3"/>
        <v>67014.414456655039</v>
      </c>
    </row>
    <row r="12" spans="2:45">
      <c r="B12" s="243" t="s">
        <v>266</v>
      </c>
      <c r="C12" s="438"/>
      <c r="D12" s="438"/>
      <c r="E12" s="438"/>
      <c r="F12" s="438"/>
      <c r="G12" s="438"/>
      <c r="H12" s="438"/>
      <c r="I12" s="438"/>
      <c r="J12" s="438"/>
      <c r="K12" s="438"/>
      <c r="L12" s="438"/>
      <c r="M12" s="438"/>
      <c r="N12" s="438"/>
      <c r="O12" s="438">
        <f t="shared" si="0"/>
        <v>0</v>
      </c>
      <c r="P12" s="438"/>
      <c r="Q12" s="438"/>
      <c r="R12" s="438"/>
      <c r="S12" s="438"/>
      <c r="T12" s="438"/>
      <c r="U12" s="438"/>
      <c r="V12" s="438"/>
      <c r="W12" s="438"/>
      <c r="X12" s="438"/>
      <c r="Y12" s="438"/>
      <c r="Z12" s="438"/>
      <c r="AA12" s="438"/>
      <c r="AB12" s="438">
        <f t="shared" si="1"/>
        <v>0</v>
      </c>
      <c r="AC12" s="438"/>
      <c r="AD12" s="438"/>
      <c r="AE12" s="438"/>
      <c r="AF12" s="438"/>
      <c r="AG12" s="438"/>
      <c r="AH12" s="438"/>
      <c r="AI12" s="438"/>
      <c r="AJ12" s="438"/>
      <c r="AK12" s="438"/>
      <c r="AL12" s="438"/>
      <c r="AM12" s="438"/>
      <c r="AN12" s="438">
        <v>7778.2027967642816</v>
      </c>
      <c r="AO12" s="438">
        <f t="shared" si="2"/>
        <v>7778.2027967642816</v>
      </c>
      <c r="AP12" s="438">
        <v>6979.0760360899994</v>
      </c>
      <c r="AQ12" s="438">
        <v>6186.7348200667784</v>
      </c>
      <c r="AR12" s="438">
        <v>4730.6247269550004</v>
      </c>
      <c r="AS12" s="438">
        <f t="shared" si="3"/>
        <v>17896.435583111779</v>
      </c>
    </row>
    <row r="13" spans="2:45">
      <c r="B13" s="243" t="s">
        <v>981</v>
      </c>
      <c r="C13" s="438"/>
      <c r="D13" s="438"/>
      <c r="E13" s="438"/>
      <c r="F13" s="438"/>
      <c r="G13" s="438"/>
      <c r="H13" s="438"/>
      <c r="I13" s="438"/>
      <c r="J13" s="438"/>
      <c r="K13" s="438"/>
      <c r="L13" s="438"/>
      <c r="M13" s="438"/>
      <c r="N13" s="438"/>
      <c r="O13" s="438">
        <f t="shared" si="0"/>
        <v>0</v>
      </c>
      <c r="P13" s="438"/>
      <c r="Q13" s="438"/>
      <c r="R13" s="438"/>
      <c r="S13" s="438"/>
      <c r="T13" s="438"/>
      <c r="U13" s="438"/>
      <c r="V13" s="438"/>
      <c r="W13" s="438"/>
      <c r="X13" s="438"/>
      <c r="Y13" s="438">
        <v>8242.7305589933967</v>
      </c>
      <c r="Z13" s="438">
        <v>24596.526731927705</v>
      </c>
      <c r="AA13" s="438">
        <v>31846.616871784205</v>
      </c>
      <c r="AB13" s="438">
        <f t="shared" si="1"/>
        <v>64685.87416270531</v>
      </c>
      <c r="AC13" s="438">
        <v>20865.302687289386</v>
      </c>
      <c r="AD13" s="438">
        <v>18102.90023039866</v>
      </c>
      <c r="AE13" s="438">
        <v>18053.721241213781</v>
      </c>
      <c r="AF13" s="438">
        <v>16817.892909668637</v>
      </c>
      <c r="AG13" s="438">
        <v>11785.153585235976</v>
      </c>
      <c r="AH13" s="438">
        <v>12092.877416380972</v>
      </c>
      <c r="AI13" s="438">
        <v>14480.724777932784</v>
      </c>
      <c r="AJ13" s="438">
        <v>15473.59655735157</v>
      </c>
      <c r="AK13" s="438">
        <v>14688.763465954709</v>
      </c>
      <c r="AL13" s="438">
        <v>20132.747825154005</v>
      </c>
      <c r="AM13" s="438">
        <v>24599.474688702499</v>
      </c>
      <c r="AN13" s="438">
        <v>28965.483682555609</v>
      </c>
      <c r="AO13" s="438">
        <f t="shared" si="2"/>
        <v>216058.63906783861</v>
      </c>
      <c r="AP13" s="438">
        <v>17699.322451424505</v>
      </c>
      <c r="AQ13" s="438">
        <v>18267.895214147324</v>
      </c>
      <c r="AR13" s="438">
        <v>17153.4648039188</v>
      </c>
      <c r="AS13" s="438">
        <f t="shared" si="3"/>
        <v>53120.682469490624</v>
      </c>
    </row>
    <row r="14" spans="2:45">
      <c r="B14" s="243" t="s">
        <v>379</v>
      </c>
      <c r="C14" s="438">
        <v>53481.79</v>
      </c>
      <c r="D14" s="438">
        <v>50332.160000000003</v>
      </c>
      <c r="E14" s="438">
        <v>52098.34</v>
      </c>
      <c r="F14" s="438">
        <v>51512.11</v>
      </c>
      <c r="G14" s="438">
        <v>46327.11</v>
      </c>
      <c r="H14" s="438">
        <v>47832.93</v>
      </c>
      <c r="I14" s="438">
        <v>50441.95</v>
      </c>
      <c r="J14" s="438">
        <v>54060.53</v>
      </c>
      <c r="K14" s="438">
        <v>46632.11</v>
      </c>
      <c r="L14" s="438">
        <v>43979.618549653584</v>
      </c>
      <c r="M14" s="438">
        <v>42191.131003474351</v>
      </c>
      <c r="N14" s="438">
        <v>43793.959080575907</v>
      </c>
      <c r="O14" s="438">
        <f t="shared" si="0"/>
        <v>582683.73863370391</v>
      </c>
      <c r="P14" s="438">
        <v>36059.618392825738</v>
      </c>
      <c r="Q14" s="438">
        <v>40821.478565971534</v>
      </c>
      <c r="R14" s="438">
        <v>40482.222276617176</v>
      </c>
      <c r="S14" s="438">
        <v>41419.354966363273</v>
      </c>
      <c r="T14" s="438">
        <v>50693.139553422028</v>
      </c>
      <c r="U14" s="438">
        <v>44832.589276712446</v>
      </c>
      <c r="V14" s="438">
        <v>46650.858637214638</v>
      </c>
      <c r="W14" s="438">
        <v>49049.80629312525</v>
      </c>
      <c r="X14" s="438">
        <v>40778.931492299533</v>
      </c>
      <c r="Y14" s="438">
        <v>42632.069942931783</v>
      </c>
      <c r="Z14" s="438">
        <v>40311.735598644569</v>
      </c>
      <c r="AA14" s="438">
        <v>45385.382296291595</v>
      </c>
      <c r="AB14" s="438">
        <f t="shared" si="1"/>
        <v>519117.18729241955</v>
      </c>
      <c r="AC14" s="438">
        <v>41805.250341311686</v>
      </c>
      <c r="AD14" s="438">
        <v>41062.895043935328</v>
      </c>
      <c r="AE14" s="438">
        <v>39216.741356648949</v>
      </c>
      <c r="AF14" s="438">
        <v>39223.444684521121</v>
      </c>
      <c r="AG14" s="438">
        <v>42586.994675030997</v>
      </c>
      <c r="AH14" s="438">
        <v>36188.012388003794</v>
      </c>
      <c r="AI14" s="438">
        <v>42041.376975647647</v>
      </c>
      <c r="AJ14" s="438">
        <v>46666.363848305875</v>
      </c>
      <c r="AK14" s="438">
        <v>41084.264147420705</v>
      </c>
      <c r="AL14" s="438">
        <v>50462.549876170124</v>
      </c>
      <c r="AM14" s="438">
        <v>47300.639410726988</v>
      </c>
      <c r="AN14" s="438">
        <v>50654.118374257589</v>
      </c>
      <c r="AO14" s="438">
        <f t="shared" si="2"/>
        <v>518292.65112198074</v>
      </c>
      <c r="AP14" s="438">
        <v>44606.120137770951</v>
      </c>
      <c r="AQ14" s="438">
        <v>43554.762768457062</v>
      </c>
      <c r="AR14" s="438">
        <v>45504.425940901398</v>
      </c>
      <c r="AS14" s="438">
        <f t="shared" si="3"/>
        <v>133665.3088471294</v>
      </c>
    </row>
    <row r="15" spans="2:45">
      <c r="B15" s="243" t="s">
        <v>251</v>
      </c>
      <c r="C15" s="438">
        <v>14085.29</v>
      </c>
      <c r="D15" s="438">
        <v>11609.2</v>
      </c>
      <c r="E15" s="438">
        <v>16099.84</v>
      </c>
      <c r="F15" s="438">
        <v>16693.990000000002</v>
      </c>
      <c r="G15" s="438">
        <v>18949.59</v>
      </c>
      <c r="H15" s="438">
        <v>17597.54</v>
      </c>
      <c r="I15" s="438">
        <v>19862.48</v>
      </c>
      <c r="J15" s="438">
        <v>15693.58</v>
      </c>
      <c r="K15" s="438">
        <v>16361.61</v>
      </c>
      <c r="L15" s="438">
        <v>20321.485561200923</v>
      </c>
      <c r="M15" s="438">
        <v>24816.781524627022</v>
      </c>
      <c r="N15" s="438">
        <v>37635.117745351396</v>
      </c>
      <c r="O15" s="438">
        <f t="shared" si="0"/>
        <v>229726.50483117934</v>
      </c>
      <c r="P15" s="438">
        <v>14628.337295586423</v>
      </c>
      <c r="Q15" s="438">
        <v>12998.949888231798</v>
      </c>
      <c r="R15" s="438">
        <v>15344.432841582015</v>
      </c>
      <c r="S15" s="438">
        <v>15964.172536604668</v>
      </c>
      <c r="T15" s="438">
        <v>14642.316949464332</v>
      </c>
      <c r="U15" s="438">
        <v>21926.487609138389</v>
      </c>
      <c r="V15" s="438">
        <v>17006.3830708188</v>
      </c>
      <c r="W15" s="438">
        <v>13112.701781005022</v>
      </c>
      <c r="X15" s="438">
        <v>12057.090812533193</v>
      </c>
      <c r="Y15" s="438">
        <v>17016.230318344329</v>
      </c>
      <c r="Z15" s="438">
        <v>26066.849322289156</v>
      </c>
      <c r="AA15" s="438">
        <v>36107.402569922313</v>
      </c>
      <c r="AB15" s="438">
        <f t="shared" si="1"/>
        <v>216871.35499552049</v>
      </c>
      <c r="AC15" s="438">
        <v>12036.507543420033</v>
      </c>
      <c r="AD15" s="438">
        <v>10902.56031757114</v>
      </c>
      <c r="AE15" s="438">
        <v>13913.370249728554</v>
      </c>
      <c r="AF15" s="438">
        <v>14228.964067181119</v>
      </c>
      <c r="AG15" s="438">
        <v>19762.705594864685</v>
      </c>
      <c r="AH15" s="438">
        <v>19525.939269972052</v>
      </c>
      <c r="AI15" s="438">
        <v>18553.506631112363</v>
      </c>
      <c r="AJ15" s="438">
        <v>18640.255148430217</v>
      </c>
      <c r="AK15" s="438">
        <v>12095.526969250015</v>
      </c>
      <c r="AL15" s="438">
        <v>17830.878163920355</v>
      </c>
      <c r="AM15" s="438">
        <v>28028.433660363338</v>
      </c>
      <c r="AN15" s="438">
        <v>41318.312284442218</v>
      </c>
      <c r="AO15" s="438">
        <f t="shared" si="2"/>
        <v>226836.95990025613</v>
      </c>
      <c r="AP15" s="438">
        <v>12386.441877878027</v>
      </c>
      <c r="AQ15" s="438">
        <v>11658.404715775587</v>
      </c>
      <c r="AR15" s="438">
        <v>16270.8170249947</v>
      </c>
      <c r="AS15" s="438">
        <f t="shared" si="3"/>
        <v>40315.663618648316</v>
      </c>
    </row>
    <row r="16" spans="2:45">
      <c r="B16" s="243" t="s">
        <v>964</v>
      </c>
      <c r="C16" s="438">
        <v>104047.09</v>
      </c>
      <c r="D16" s="438">
        <v>103659.9</v>
      </c>
      <c r="E16" s="438">
        <v>132513.06</v>
      </c>
      <c r="F16" s="438">
        <v>117947.21</v>
      </c>
      <c r="G16" s="438">
        <v>141449.03</v>
      </c>
      <c r="H16" s="438">
        <v>151947.25</v>
      </c>
      <c r="I16" s="438">
        <v>123722.87</v>
      </c>
      <c r="J16" s="438">
        <v>118795</v>
      </c>
      <c r="K16" s="438">
        <v>105989.33</v>
      </c>
      <c r="L16" s="438">
        <v>147920.70311316397</v>
      </c>
      <c r="M16" s="438">
        <v>140286.18025751071</v>
      </c>
      <c r="N16" s="438">
        <v>153486.5946723143</v>
      </c>
      <c r="O16" s="438">
        <f t="shared" si="0"/>
        <v>1541764.218042989</v>
      </c>
      <c r="P16" s="438">
        <v>99198.312062598896</v>
      </c>
      <c r="Q16" s="438">
        <v>92949.69995189723</v>
      </c>
      <c r="R16" s="438">
        <v>99312.432747436891</v>
      </c>
      <c r="S16" s="438">
        <v>109644.87099327265</v>
      </c>
      <c r="T16" s="438">
        <v>111469.83999229129</v>
      </c>
      <c r="U16" s="438">
        <v>104507.25142661264</v>
      </c>
      <c r="V16" s="438">
        <v>112906.6973840155</v>
      </c>
      <c r="W16" s="438">
        <v>107505.91998121455</v>
      </c>
      <c r="X16" s="438">
        <v>111416.04288369625</v>
      </c>
      <c r="Y16" s="438">
        <v>135065.70865992844</v>
      </c>
      <c r="Z16" s="438">
        <v>136973.58913780117</v>
      </c>
      <c r="AA16" s="438">
        <v>146720.41610677564</v>
      </c>
      <c r="AB16" s="438">
        <f t="shared" si="1"/>
        <v>1367670.7813275412</v>
      </c>
      <c r="AC16" s="438">
        <v>94892.511241683256</v>
      </c>
      <c r="AD16" s="438">
        <v>97588.739390191608</v>
      </c>
      <c r="AE16" s="438">
        <v>97590.415395165444</v>
      </c>
      <c r="AF16" s="438">
        <v>107579.37285519748</v>
      </c>
      <c r="AG16" s="438">
        <v>116686.08468889052</v>
      </c>
      <c r="AH16" s="438">
        <v>119603.35801330987</v>
      </c>
      <c r="AI16" s="438">
        <v>97878.254843096031</v>
      </c>
      <c r="AJ16" s="438">
        <v>114645.94886540255</v>
      </c>
      <c r="AK16" s="438">
        <v>107741.4825712739</v>
      </c>
      <c r="AL16" s="438">
        <v>147875.06820925014</v>
      </c>
      <c r="AM16" s="438">
        <v>133462.30571631948</v>
      </c>
      <c r="AN16" s="438">
        <v>124852.01123364001</v>
      </c>
      <c r="AO16" s="438">
        <f t="shared" si="2"/>
        <v>1360395.5530234203</v>
      </c>
      <c r="AP16" s="438">
        <v>86903.16686009508</v>
      </c>
      <c r="AQ16" s="438">
        <v>85928.308256729448</v>
      </c>
      <c r="AR16" s="438">
        <v>91356.597603710601</v>
      </c>
      <c r="AS16" s="438">
        <f t="shared" si="3"/>
        <v>264188.0727205351</v>
      </c>
    </row>
    <row r="17" spans="2:45">
      <c r="B17" s="243" t="s">
        <v>294</v>
      </c>
      <c r="C17" s="438"/>
      <c r="D17" s="438"/>
      <c r="E17" s="438"/>
      <c r="F17" s="438"/>
      <c r="G17" s="438"/>
      <c r="H17" s="438"/>
      <c r="I17" s="438"/>
      <c r="J17" s="438"/>
      <c r="K17" s="438"/>
      <c r="L17" s="438"/>
      <c r="M17" s="438"/>
      <c r="N17" s="438"/>
      <c r="O17" s="438">
        <f t="shared" si="0"/>
        <v>0</v>
      </c>
      <c r="P17" s="438"/>
      <c r="Q17" s="438"/>
      <c r="R17" s="438"/>
      <c r="S17" s="438"/>
      <c r="T17" s="438"/>
      <c r="U17" s="438"/>
      <c r="V17" s="438">
        <v>32001.284803929979</v>
      </c>
      <c r="W17" s="438">
        <v>25541.732957624361</v>
      </c>
      <c r="X17" s="438">
        <v>15793.646972915563</v>
      </c>
      <c r="Y17" s="438">
        <v>22048.134625962586</v>
      </c>
      <c r="Z17" s="438">
        <v>26890.516208584337</v>
      </c>
      <c r="AA17" s="438">
        <v>30657.479342056471</v>
      </c>
      <c r="AB17" s="438">
        <f t="shared" si="1"/>
        <v>152932.79491107329</v>
      </c>
      <c r="AC17" s="438">
        <v>19030.238555257933</v>
      </c>
      <c r="AD17" s="438">
        <v>16081.058038519464</v>
      </c>
      <c r="AE17" s="438">
        <v>15766.858963369334</v>
      </c>
      <c r="AF17" s="438">
        <v>19300.978483885614</v>
      </c>
      <c r="AG17" s="438">
        <v>23117.592457509665</v>
      </c>
      <c r="AH17" s="438">
        <v>29567.401457751141</v>
      </c>
      <c r="AI17" s="438">
        <v>26292.706677026854</v>
      </c>
      <c r="AJ17" s="438">
        <v>22219.736808361828</v>
      </c>
      <c r="AK17" s="438">
        <v>15694.682362166504</v>
      </c>
      <c r="AL17" s="438">
        <v>26012.554382325852</v>
      </c>
      <c r="AM17" s="438">
        <v>31188.302848359166</v>
      </c>
      <c r="AN17" s="438">
        <v>35085.139417176542</v>
      </c>
      <c r="AO17" s="438">
        <f t="shared" si="2"/>
        <v>279357.25045170984</v>
      </c>
      <c r="AP17" s="438">
        <v>26208.12863614241</v>
      </c>
      <c r="AQ17" s="438">
        <v>17705.494867884081</v>
      </c>
      <c r="AR17" s="438">
        <v>19230.386845505302</v>
      </c>
      <c r="AS17" s="438">
        <f t="shared" si="3"/>
        <v>63144.010349531789</v>
      </c>
    </row>
    <row r="18" spans="2:45">
      <c r="B18" s="243" t="s">
        <v>383</v>
      </c>
      <c r="C18" s="438">
        <v>17378.5</v>
      </c>
      <c r="D18" s="438">
        <v>22732.880000000001</v>
      </c>
      <c r="E18" s="438">
        <v>22571.25</v>
      </c>
      <c r="F18" s="438">
        <v>23760.57</v>
      </c>
      <c r="G18" s="438">
        <v>21906.44</v>
      </c>
      <c r="H18" s="438">
        <v>21056.89</v>
      </c>
      <c r="I18" s="438">
        <v>20381.36</v>
      </c>
      <c r="J18" s="438">
        <v>20475.86</v>
      </c>
      <c r="K18" s="438">
        <v>19401.03</v>
      </c>
      <c r="L18" s="438">
        <v>19329.596304849885</v>
      </c>
      <c r="M18" s="438">
        <v>19722.092785612098</v>
      </c>
      <c r="N18" s="438">
        <v>24762.797520741446</v>
      </c>
      <c r="O18" s="438">
        <f t="shared" si="0"/>
        <v>253479.26661120343</v>
      </c>
      <c r="P18" s="438">
        <v>22426.597503077192</v>
      </c>
      <c r="Q18" s="438">
        <v>18911.983248917688</v>
      </c>
      <c r="R18" s="438">
        <v>19471.505097957994</v>
      </c>
      <c r="S18" s="438">
        <v>19450.692520775621</v>
      </c>
      <c r="T18" s="438">
        <v>20251.693720052204</v>
      </c>
      <c r="U18" s="438">
        <v>20228.661303006473</v>
      </c>
      <c r="V18" s="438">
        <v>20606.252254418654</v>
      </c>
      <c r="W18" s="438">
        <v>22600.289006900039</v>
      </c>
      <c r="X18" s="438">
        <v>19585.594795539037</v>
      </c>
      <c r="Y18" s="438">
        <v>19808.639301430136</v>
      </c>
      <c r="Z18" s="438">
        <v>20789.604668674696</v>
      </c>
      <c r="AA18" s="438">
        <v>20658.836933816809</v>
      </c>
      <c r="AB18" s="438">
        <f t="shared" si="1"/>
        <v>244790.35035456656</v>
      </c>
      <c r="AC18" s="438">
        <v>19227.427633284373</v>
      </c>
      <c r="AD18" s="438">
        <v>19299.10932466263</v>
      </c>
      <c r="AE18" s="438">
        <v>20091.548088462197</v>
      </c>
      <c r="AF18" s="438">
        <v>18908.855197458015</v>
      </c>
      <c r="AG18" s="438">
        <v>20205.890291049676</v>
      </c>
      <c r="AH18" s="438">
        <v>19528.852525136121</v>
      </c>
      <c r="AI18" s="438">
        <v>20060.165645363515</v>
      </c>
      <c r="AJ18" s="438">
        <v>20866.383664905192</v>
      </c>
      <c r="AK18" s="438">
        <v>18604.439797613941</v>
      </c>
      <c r="AL18" s="438">
        <v>20120.943789283574</v>
      </c>
      <c r="AM18" s="438">
        <v>20213.838424478759</v>
      </c>
      <c r="AN18" s="438">
        <v>21459.111879529511</v>
      </c>
      <c r="AO18" s="438">
        <f t="shared" si="2"/>
        <v>238586.5662612275</v>
      </c>
      <c r="AP18" s="438">
        <v>18985.882220807904</v>
      </c>
      <c r="AQ18" s="438">
        <v>18235.046786759551</v>
      </c>
      <c r="AR18" s="438">
        <v>18191.8853350436</v>
      </c>
      <c r="AS18" s="438">
        <f t="shared" si="3"/>
        <v>55412.814342611047</v>
      </c>
    </row>
    <row r="19" spans="2:45">
      <c r="B19" s="243" t="s">
        <v>240</v>
      </c>
      <c r="C19" s="438">
        <v>53526.37</v>
      </c>
      <c r="D19" s="438">
        <v>37381.019999999997</v>
      </c>
      <c r="E19" s="438">
        <v>40463.11</v>
      </c>
      <c r="F19" s="438">
        <v>17911.75</v>
      </c>
      <c r="G19" s="438">
        <v>80487.45</v>
      </c>
      <c r="H19" s="438">
        <v>50356.65</v>
      </c>
      <c r="I19" s="438">
        <v>72154.2</v>
      </c>
      <c r="J19" s="438">
        <v>57635.43</v>
      </c>
      <c r="K19" s="438">
        <v>53141.87</v>
      </c>
      <c r="L19" s="438">
        <v>78134.539085450349</v>
      </c>
      <c r="M19" s="438">
        <v>94853.749846719817</v>
      </c>
      <c r="N19" s="438">
        <v>76946.664425748546</v>
      </c>
      <c r="O19" s="438">
        <f t="shared" si="0"/>
        <v>712992.80335791875</v>
      </c>
      <c r="P19" s="438">
        <v>48962.627290311233</v>
      </c>
      <c r="Q19" s="438">
        <v>43675.015364590705</v>
      </c>
      <c r="R19" s="438">
        <v>61006.141349476085</v>
      </c>
      <c r="S19" s="438">
        <v>63192.265927977831</v>
      </c>
      <c r="T19" s="438">
        <v>72917.530804068068</v>
      </c>
      <c r="U19" s="438">
        <v>83122.220071381045</v>
      </c>
      <c r="V19" s="438">
        <v>74578.502069771013</v>
      </c>
      <c r="W19" s="438">
        <v>78327.776019652461</v>
      </c>
      <c r="X19" s="438">
        <v>89080.150292087113</v>
      </c>
      <c r="Y19" s="438">
        <v>83873.94415222769</v>
      </c>
      <c r="Z19" s="438">
        <v>84155.334770331319</v>
      </c>
      <c r="AA19" s="438">
        <v>76299.073200285726</v>
      </c>
      <c r="AB19" s="438">
        <f t="shared" si="1"/>
        <v>859190.58131216024</v>
      </c>
      <c r="AC19" s="438">
        <v>51635.618474034403</v>
      </c>
      <c r="AD19" s="438">
        <v>31616.934201733475</v>
      </c>
      <c r="AE19" s="438">
        <v>67073.493571061204</v>
      </c>
      <c r="AF19" s="438">
        <v>66684.891656831605</v>
      </c>
      <c r="AG19" s="438">
        <v>65438.211649281489</v>
      </c>
      <c r="AH19" s="438">
        <v>103859.75523609229</v>
      </c>
      <c r="AI19" s="438">
        <v>53784.225245907415</v>
      </c>
      <c r="AJ19" s="438">
        <v>78909.355125116577</v>
      </c>
      <c r="AK19" s="438">
        <v>73375.731969156681</v>
      </c>
      <c r="AL19" s="438">
        <v>104951.88119484653</v>
      </c>
      <c r="AM19" s="438">
        <v>98404.057648066169</v>
      </c>
      <c r="AN19" s="438">
        <v>79211.994642969119</v>
      </c>
      <c r="AO19" s="438">
        <f t="shared" si="2"/>
        <v>874946.15061509714</v>
      </c>
      <c r="AP19" s="438">
        <v>56212.912358204485</v>
      </c>
      <c r="AQ19" s="438">
        <v>40518.441815408711</v>
      </c>
      <c r="AR19" s="438">
        <v>77165.196620283896</v>
      </c>
      <c r="AS19" s="438">
        <f t="shared" si="3"/>
        <v>173896.55079389707</v>
      </c>
    </row>
    <row r="20" spans="2:45">
      <c r="B20" s="243" t="s">
        <v>68</v>
      </c>
      <c r="C20" s="438">
        <v>268417.36</v>
      </c>
      <c r="D20" s="438">
        <v>204543.23</v>
      </c>
      <c r="E20" s="438">
        <v>157172.23000000001</v>
      </c>
      <c r="F20" s="438">
        <v>194680.52</v>
      </c>
      <c r="G20" s="438">
        <v>165492.71</v>
      </c>
      <c r="H20" s="438">
        <v>189097.44</v>
      </c>
      <c r="I20" s="438">
        <v>119082.99</v>
      </c>
      <c r="J20" s="438">
        <v>167761.60999999999</v>
      </c>
      <c r="K20" s="438">
        <v>114417.14</v>
      </c>
      <c r="L20" s="438">
        <v>87106.261431870676</v>
      </c>
      <c r="M20" s="438">
        <v>82733.742080523196</v>
      </c>
      <c r="N20" s="438">
        <v>85695.92943050887</v>
      </c>
      <c r="O20" s="438">
        <f t="shared" si="0"/>
        <v>1836201.1629429027</v>
      </c>
      <c r="P20" s="438">
        <v>308943.70845788642</v>
      </c>
      <c r="Q20" s="438">
        <v>131614.02337228713</v>
      </c>
      <c r="R20" s="438">
        <v>85118.455266948469</v>
      </c>
      <c r="S20" s="438">
        <v>98813.692125049449</v>
      </c>
      <c r="T20" s="438">
        <v>160779.54396138649</v>
      </c>
      <c r="U20" s="438">
        <v>116978.20256891094</v>
      </c>
      <c r="V20" s="438">
        <v>141822.56136312883</v>
      </c>
      <c r="W20" s="438">
        <v>142130.76117192299</v>
      </c>
      <c r="X20" s="438">
        <v>88959.758364312278</v>
      </c>
      <c r="Y20" s="438">
        <v>127945.01168866882</v>
      </c>
      <c r="Z20" s="438">
        <v>118952.42846385541</v>
      </c>
      <c r="AA20" s="438">
        <v>78901.512836047623</v>
      </c>
      <c r="AB20" s="438">
        <f t="shared" si="1"/>
        <v>1600959.6596404046</v>
      </c>
      <c r="AC20" s="438">
        <v>223456.29828048046</v>
      </c>
      <c r="AD20" s="438">
        <v>133422.76657922822</v>
      </c>
      <c r="AE20" s="438">
        <v>96597.239842276686</v>
      </c>
      <c r="AF20" s="438">
        <v>97148.644575578786</v>
      </c>
      <c r="AG20" s="438">
        <v>139524.83769786271</v>
      </c>
      <c r="AH20" s="438">
        <v>142838.76004724725</v>
      </c>
      <c r="AI20" s="438">
        <v>136272.65438748297</v>
      </c>
      <c r="AJ20" s="438">
        <v>135391.69839912961</v>
      </c>
      <c r="AK20" s="438">
        <v>146153.87688803422</v>
      </c>
      <c r="AL20" s="438">
        <v>115517.54986722933</v>
      </c>
      <c r="AM20" s="438">
        <v>110634.72707952914</v>
      </c>
      <c r="AN20" s="438">
        <v>70404.572288563009</v>
      </c>
      <c r="AO20" s="438">
        <f t="shared" si="2"/>
        <v>1547363.6259326423</v>
      </c>
      <c r="AP20" s="438">
        <v>254677.11804125638</v>
      </c>
      <c r="AQ20" s="438">
        <v>86561.647223710781</v>
      </c>
      <c r="AR20" s="438">
        <v>112589.94822602101</v>
      </c>
      <c r="AS20" s="438">
        <f t="shared" si="3"/>
        <v>453828.71349098819</v>
      </c>
    </row>
    <row r="21" spans="2:45">
      <c r="B21" s="243" t="s">
        <v>1057</v>
      </c>
      <c r="C21" s="438">
        <v>15387.68</v>
      </c>
      <c r="D21" s="438">
        <v>15968.96</v>
      </c>
      <c r="E21" s="438">
        <v>17734.87</v>
      </c>
      <c r="F21" s="438">
        <v>18101.22</v>
      </c>
      <c r="G21" s="438">
        <v>16918.099999999999</v>
      </c>
      <c r="H21" s="438">
        <v>17775.28</v>
      </c>
      <c r="I21" s="438">
        <v>15773.56</v>
      </c>
      <c r="J21" s="438">
        <v>17539.07</v>
      </c>
      <c r="K21" s="438">
        <v>28618.670058363165</v>
      </c>
      <c r="L21" s="438">
        <v>20386.246651270209</v>
      </c>
      <c r="M21" s="438">
        <v>17703.740036787247</v>
      </c>
      <c r="N21" s="438">
        <v>23785.038957001576</v>
      </c>
      <c r="O21" s="438">
        <f t="shared" si="0"/>
        <v>225692.43570342218</v>
      </c>
      <c r="P21" s="438">
        <v>13785.925795674344</v>
      </c>
      <c r="Q21" s="438">
        <v>14039.336747686822</v>
      </c>
      <c r="R21" s="438">
        <v>16191.543885745488</v>
      </c>
      <c r="S21" s="438">
        <v>14503.205381875739</v>
      </c>
      <c r="T21" s="438">
        <v>15717.012535367956</v>
      </c>
      <c r="U21" s="438">
        <v>14898.474381465128</v>
      </c>
      <c r="V21" s="438">
        <v>14466.466273896835</v>
      </c>
      <c r="W21" s="438">
        <v>15851.627470105848</v>
      </c>
      <c r="X21" s="438">
        <v>19230.031864046738</v>
      </c>
      <c r="Y21" s="438">
        <v>14322.180968096805</v>
      </c>
      <c r="Z21" s="438">
        <v>12659.181099397589</v>
      </c>
      <c r="AA21" s="438">
        <v>24874.94106902257</v>
      </c>
      <c r="AB21" s="438">
        <f t="shared" si="1"/>
        <v>190539.92747238188</v>
      </c>
      <c r="AC21" s="438">
        <v>13984.787004233996</v>
      </c>
      <c r="AD21" s="438">
        <v>13880.651499586082</v>
      </c>
      <c r="AE21" s="438">
        <v>14262.575004285958</v>
      </c>
      <c r="AF21" s="438">
        <v>14305.692237857471</v>
      </c>
      <c r="AG21" s="438">
        <v>14412.976876504486</v>
      </c>
      <c r="AH21" s="438">
        <v>14387.600472472701</v>
      </c>
      <c r="AI21" s="438">
        <v>14388.819820933473</v>
      </c>
      <c r="AJ21" s="438">
        <v>17397.336415915448</v>
      </c>
      <c r="AK21" s="438">
        <v>23240.536957861135</v>
      </c>
      <c r="AL21" s="438">
        <v>20507.954616574429</v>
      </c>
      <c r="AM21" s="438">
        <v>17138.435826808203</v>
      </c>
      <c r="AN21" s="438">
        <v>22513.045893092298</v>
      </c>
      <c r="AO21" s="438">
        <f t="shared" si="2"/>
        <v>200420.41262612568</v>
      </c>
      <c r="AP21" s="438">
        <v>12984.24993448392</v>
      </c>
      <c r="AQ21" s="438">
        <v>12805.639144235127</v>
      </c>
      <c r="AR21" s="438">
        <v>14100.833774852899</v>
      </c>
      <c r="AS21" s="438">
        <f t="shared" si="3"/>
        <v>39890.722853571948</v>
      </c>
    </row>
    <row r="22" spans="2:45">
      <c r="B22" s="243" t="s">
        <v>41</v>
      </c>
      <c r="C22" s="438">
        <v>42173.760000000002</v>
      </c>
      <c r="D22" s="438">
        <v>49587.76</v>
      </c>
      <c r="E22" s="438">
        <v>36730.61</v>
      </c>
      <c r="F22" s="438">
        <v>42561.68</v>
      </c>
      <c r="G22" s="438">
        <v>33135.82</v>
      </c>
      <c r="H22" s="438">
        <v>31505.49</v>
      </c>
      <c r="I22" s="438">
        <v>69557.960000000006</v>
      </c>
      <c r="J22" s="438">
        <v>98635.29</v>
      </c>
      <c r="K22" s="438">
        <v>31424.89</v>
      </c>
      <c r="L22" s="438">
        <v>29739.203695150118</v>
      </c>
      <c r="M22" s="438">
        <v>46363.339055793993</v>
      </c>
      <c r="N22" s="438">
        <v>40912.400178755321</v>
      </c>
      <c r="O22" s="438">
        <f t="shared" si="0"/>
        <v>552328.20292969944</v>
      </c>
      <c r="P22" s="438">
        <v>31841.673993318091</v>
      </c>
      <c r="Q22" s="438">
        <v>40941.869217056679</v>
      </c>
      <c r="R22" s="438">
        <v>41213.886404503901</v>
      </c>
      <c r="S22" s="438">
        <v>22288.840522358525</v>
      </c>
      <c r="T22" s="438">
        <v>51958.921485322833</v>
      </c>
      <c r="U22" s="438">
        <v>53169.156937471016</v>
      </c>
      <c r="V22" s="438">
        <v>175482.5452171971</v>
      </c>
      <c r="W22" s="438">
        <v>188908.28004768613</v>
      </c>
      <c r="X22" s="438">
        <v>48980.815188528955</v>
      </c>
      <c r="Y22" s="438">
        <v>40340.733292079196</v>
      </c>
      <c r="Z22" s="438">
        <v>39025.487575301202</v>
      </c>
      <c r="AA22" s="438">
        <v>40269.188964344801</v>
      </c>
      <c r="AB22" s="438">
        <f t="shared" si="1"/>
        <v>774421.39884516841</v>
      </c>
      <c r="AC22" s="438">
        <v>47687.607361963201</v>
      </c>
      <c r="AD22" s="438">
        <v>36332.412403626535</v>
      </c>
      <c r="AE22" s="438">
        <v>26865.615178010168</v>
      </c>
      <c r="AF22" s="438">
        <v>65870.336813436239</v>
      </c>
      <c r="AG22" s="438">
        <v>28865.872784302283</v>
      </c>
      <c r="AH22" s="438">
        <v>19695.911958745062</v>
      </c>
      <c r="AI22" s="438">
        <v>32695.239020255347</v>
      </c>
      <c r="AJ22" s="438">
        <v>22509.436198321418</v>
      </c>
      <c r="AK22" s="438">
        <v>23702.709060697154</v>
      </c>
      <c r="AL22" s="438">
        <v>27019.154738169105</v>
      </c>
      <c r="AM22" s="438">
        <v>44628.269010553675</v>
      </c>
      <c r="AN22" s="438">
        <v>91548.649544473214</v>
      </c>
      <c r="AO22" s="438">
        <f t="shared" si="2"/>
        <v>467421.21407255338</v>
      </c>
      <c r="AP22" s="438">
        <v>99062.925386544855</v>
      </c>
      <c r="AQ22" s="438">
        <v>73375.159734531509</v>
      </c>
      <c r="AR22" s="438">
        <v>56518.996495728898</v>
      </c>
      <c r="AS22" s="438">
        <f t="shared" si="3"/>
        <v>228957.08161680528</v>
      </c>
    </row>
    <row r="23" spans="2:45">
      <c r="B23" s="243" t="s">
        <v>1058</v>
      </c>
      <c r="C23" s="438">
        <v>26034.76</v>
      </c>
      <c r="D23" s="438">
        <v>27750.400000000001</v>
      </c>
      <c r="E23" s="438">
        <v>26672.400000000001</v>
      </c>
      <c r="F23" s="438">
        <v>21286.13</v>
      </c>
      <c r="G23" s="438">
        <v>22628.53</v>
      </c>
      <c r="H23" s="438">
        <v>29064.99</v>
      </c>
      <c r="I23" s="438">
        <v>25360.959999999999</v>
      </c>
      <c r="J23" s="438">
        <v>29321.85</v>
      </c>
      <c r="K23" s="438">
        <v>23242</v>
      </c>
      <c r="L23" s="438">
        <v>20370.273330254044</v>
      </c>
      <c r="M23" s="438">
        <v>38489.119149805847</v>
      </c>
      <c r="N23" s="438">
        <v>93738.810286202817</v>
      </c>
      <c r="O23" s="438">
        <f t="shared" si="0"/>
        <v>383960.22276626271</v>
      </c>
      <c r="P23" s="438">
        <v>12488.600017583964</v>
      </c>
      <c r="Q23" s="438">
        <v>14951.193061882799</v>
      </c>
      <c r="R23" s="438">
        <v>13306.361479584632</v>
      </c>
      <c r="S23" s="438">
        <v>12048.203403244952</v>
      </c>
      <c r="T23" s="438">
        <v>12944.990407946949</v>
      </c>
      <c r="U23" s="438">
        <v>13962.289032726394</v>
      </c>
      <c r="V23" s="438"/>
      <c r="W23" s="438"/>
      <c r="X23" s="438"/>
      <c r="Y23" s="438"/>
      <c r="Z23" s="438"/>
      <c r="AA23" s="438"/>
      <c r="AB23" s="438">
        <f t="shared" si="1"/>
        <v>79701.637402969689</v>
      </c>
      <c r="AC23" s="438"/>
      <c r="AD23" s="438"/>
      <c r="AE23" s="438"/>
      <c r="AF23" s="438"/>
      <c r="AG23" s="438"/>
      <c r="AH23" s="438"/>
      <c r="AI23" s="438"/>
      <c r="AJ23" s="438"/>
      <c r="AK23" s="438"/>
      <c r="AL23" s="438"/>
      <c r="AM23" s="438"/>
      <c r="AN23" s="438"/>
      <c r="AO23" s="438">
        <f t="shared" si="2"/>
        <v>0</v>
      </c>
      <c r="AP23" s="438"/>
      <c r="AQ23" s="438"/>
      <c r="AR23" s="438"/>
      <c r="AS23" s="438">
        <f t="shared" si="3"/>
        <v>0</v>
      </c>
    </row>
    <row r="24" spans="2:45">
      <c r="B24" s="243" t="s">
        <v>613</v>
      </c>
      <c r="C24" s="438">
        <v>21498.75</v>
      </c>
      <c r="D24" s="438">
        <v>21253.94</v>
      </c>
      <c r="E24" s="438">
        <v>19837.79</v>
      </c>
      <c r="F24" s="438">
        <v>17739.55</v>
      </c>
      <c r="G24" s="438">
        <v>19730.060000000001</v>
      </c>
      <c r="H24" s="438">
        <v>16950.37</v>
      </c>
      <c r="I24" s="438">
        <v>17094.71</v>
      </c>
      <c r="J24" s="438">
        <v>19655.759999999998</v>
      </c>
      <c r="K24" s="438">
        <v>16411.89</v>
      </c>
      <c r="L24" s="438">
        <v>19255.82466512702</v>
      </c>
      <c r="M24" s="438">
        <v>23823.832004904973</v>
      </c>
      <c r="N24" s="438">
        <v>24350.358287834926</v>
      </c>
      <c r="O24" s="438">
        <f t="shared" si="0"/>
        <v>237602.83495786693</v>
      </c>
      <c r="P24" s="438">
        <v>19325.134657991912</v>
      </c>
      <c r="Q24" s="438">
        <v>21582.890184205316</v>
      </c>
      <c r="R24" s="438">
        <v>15205.751268605429</v>
      </c>
      <c r="S24" s="438">
        <v>18284.742777997628</v>
      </c>
      <c r="T24" s="438">
        <v>16187.90437730494</v>
      </c>
      <c r="U24" s="438">
        <v>14297.017724275604</v>
      </c>
      <c r="V24" s="438"/>
      <c r="W24" s="438"/>
      <c r="X24" s="438">
        <v>13728.028677642062</v>
      </c>
      <c r="Y24" s="438">
        <v>23898.789363311327</v>
      </c>
      <c r="Z24" s="438">
        <v>26375.942281626507</v>
      </c>
      <c r="AA24" s="438">
        <v>27576.748442402808</v>
      </c>
      <c r="AB24" s="438">
        <f t="shared" si="1"/>
        <v>196462.94975536352</v>
      </c>
      <c r="AC24" s="438">
        <v>21476.308130994563</v>
      </c>
      <c r="AD24" s="438">
        <v>21317.848016676475</v>
      </c>
      <c r="AE24" s="438">
        <v>20040.705583176183</v>
      </c>
      <c r="AF24" s="438">
        <v>18933.022242396735</v>
      </c>
      <c r="AG24" s="438">
        <v>19121.657305419802</v>
      </c>
      <c r="AH24" s="438">
        <v>17422.177407738178</v>
      </c>
      <c r="AI24" s="438">
        <v>20934.520635032753</v>
      </c>
      <c r="AJ24" s="438">
        <v>18128.860351258936</v>
      </c>
      <c r="AK24" s="438">
        <v>22943.484998413034</v>
      </c>
      <c r="AL24" s="438">
        <v>29001.834649118886</v>
      </c>
      <c r="AM24" s="438">
        <v>31050.271837248401</v>
      </c>
      <c r="AN24" s="438">
        <v>31129.871270010481</v>
      </c>
      <c r="AO24" s="438">
        <f t="shared" si="2"/>
        <v>271500.56242748443</v>
      </c>
      <c r="AP24" s="438">
        <v>25947.003107334058</v>
      </c>
      <c r="AQ24" s="438">
        <v>23343.336493672447</v>
      </c>
      <c r="AR24" s="438">
        <v>21659.416450554501</v>
      </c>
      <c r="AS24" s="438">
        <f t="shared" si="3"/>
        <v>70949.756051561009</v>
      </c>
    </row>
    <row r="25" spans="2:45">
      <c r="B25" s="243" t="s">
        <v>882</v>
      </c>
      <c r="C25" s="438">
        <v>45142.02</v>
      </c>
      <c r="D25" s="438">
        <v>39926.5</v>
      </c>
      <c r="E25" s="438">
        <v>44764.89</v>
      </c>
      <c r="F25" s="438">
        <v>58328.35</v>
      </c>
      <c r="G25" s="438">
        <v>50738.16</v>
      </c>
      <c r="H25" s="438">
        <v>64063.65</v>
      </c>
      <c r="I25" s="438">
        <v>68956.759999999995</v>
      </c>
      <c r="J25" s="438">
        <v>52423.64</v>
      </c>
      <c r="K25" s="438">
        <v>44758.01</v>
      </c>
      <c r="L25" s="438">
        <v>58471.248000000007</v>
      </c>
      <c r="M25" s="438">
        <v>68566.192111179233</v>
      </c>
      <c r="N25" s="438">
        <v>81501.656517768672</v>
      </c>
      <c r="O25" s="438">
        <f t="shared" si="0"/>
        <v>677641.07662894786</v>
      </c>
      <c r="P25" s="438">
        <v>43309.632125901175</v>
      </c>
      <c r="Q25" s="438">
        <v>37240.806541976737</v>
      </c>
      <c r="R25" s="438">
        <v>46232.91230382512</v>
      </c>
      <c r="S25" s="438">
        <v>47387.71666007123</v>
      </c>
      <c r="T25" s="438">
        <v>48223.285247510001</v>
      </c>
      <c r="U25" s="438">
        <v>56431.286673522474</v>
      </c>
      <c r="V25" s="438">
        <v>63109.409591370502</v>
      </c>
      <c r="W25" s="438">
        <v>49851.231061016588</v>
      </c>
      <c r="X25" s="438">
        <v>46313.404938927248</v>
      </c>
      <c r="Y25" s="438">
        <v>52592.507838283811</v>
      </c>
      <c r="Z25" s="438">
        <v>60068.243448795176</v>
      </c>
      <c r="AA25" s="438">
        <v>80391.465904672325</v>
      </c>
      <c r="AB25" s="438">
        <f t="shared" si="1"/>
        <v>631151.90233587229</v>
      </c>
      <c r="AC25" s="438">
        <v>46443.072254385224</v>
      </c>
      <c r="AD25" s="438">
        <v>35258.160999790547</v>
      </c>
      <c r="AE25" s="438">
        <v>37208.92462426424</v>
      </c>
      <c r="AF25" s="438">
        <v>44674.30729005902</v>
      </c>
      <c r="AG25" s="438">
        <v>42112.743744985048</v>
      </c>
      <c r="AH25" s="438">
        <v>47152.8143239895</v>
      </c>
      <c r="AI25" s="438">
        <v>56141.296130820978</v>
      </c>
      <c r="AJ25" s="438">
        <v>53115.469886540253</v>
      </c>
      <c r="AK25" s="438">
        <v>46033.70840723662</v>
      </c>
      <c r="AL25" s="438">
        <v>57643.74881758116</v>
      </c>
      <c r="AM25" s="438">
        <v>62260.259767055577</v>
      </c>
      <c r="AN25" s="438">
        <v>75978.276523125707</v>
      </c>
      <c r="AO25" s="438">
        <f t="shared" si="2"/>
        <v>604022.78276983392</v>
      </c>
      <c r="AP25" s="438">
        <v>50600.726442289684</v>
      </c>
      <c r="AQ25" s="438">
        <v>37561.730903994387</v>
      </c>
      <c r="AR25" s="438">
        <v>45048.8002007752</v>
      </c>
      <c r="AS25" s="438">
        <f t="shared" si="3"/>
        <v>133211.25754705927</v>
      </c>
    </row>
    <row r="26" spans="2:45">
      <c r="B26" s="243" t="s">
        <v>400</v>
      </c>
      <c r="C26" s="438">
        <v>31412.68</v>
      </c>
      <c r="D26" s="438">
        <v>31200.11</v>
      </c>
      <c r="E26" s="438">
        <v>32493.14</v>
      </c>
      <c r="F26" s="438">
        <v>30191.64</v>
      </c>
      <c r="G26" s="438">
        <v>27314.54</v>
      </c>
      <c r="H26" s="438">
        <v>24055.37</v>
      </c>
      <c r="I26" s="438">
        <v>24490.31</v>
      </c>
      <c r="J26" s="438">
        <v>28219.48</v>
      </c>
      <c r="K26" s="438">
        <v>23235.432287446278</v>
      </c>
      <c r="L26" s="438">
        <v>28270.071131639725</v>
      </c>
      <c r="M26" s="438">
        <v>33490.578377273654</v>
      </c>
      <c r="N26" s="438">
        <v>33080.375774768298</v>
      </c>
      <c r="O26" s="438">
        <f t="shared" si="0"/>
        <v>347453.72757112794</v>
      </c>
      <c r="P26" s="438">
        <v>31233.611746087568</v>
      </c>
      <c r="Q26" s="438">
        <v>30434.916951982123</v>
      </c>
      <c r="R26" s="438">
        <v>30232.653291783958</v>
      </c>
      <c r="S26" s="438">
        <v>29734.309457855165</v>
      </c>
      <c r="T26" s="438">
        <v>31688.006867734781</v>
      </c>
      <c r="U26" s="438">
        <v>28911.781904704294</v>
      </c>
      <c r="V26" s="438">
        <v>34981.02509490028</v>
      </c>
      <c r="W26" s="438">
        <v>37911.394097034077</v>
      </c>
      <c r="X26" s="438">
        <v>32631.611789697297</v>
      </c>
      <c r="Y26" s="438">
        <v>35899.269458195806</v>
      </c>
      <c r="Z26" s="438">
        <v>36904.139683734946</v>
      </c>
      <c r="AA26" s="438">
        <v>40324.454049752676</v>
      </c>
      <c r="AB26" s="438">
        <f t="shared" si="1"/>
        <v>400887.17439346306</v>
      </c>
      <c r="AC26" s="438">
        <v>36985.939687202983</v>
      </c>
      <c r="AD26" s="438">
        <v>34612.621059035919</v>
      </c>
      <c r="AE26" s="438">
        <v>34873.552774444252</v>
      </c>
      <c r="AF26" s="438">
        <v>34533.508851566061</v>
      </c>
      <c r="AG26" s="438">
        <v>40384.098037785399</v>
      </c>
      <c r="AH26" s="438">
        <v>34973.783526835869</v>
      </c>
      <c r="AI26" s="438">
        <v>40625.237077719103</v>
      </c>
      <c r="AJ26" s="438">
        <v>38227.409076779608</v>
      </c>
      <c r="AK26" s="438">
        <v>40001.50482627286</v>
      </c>
      <c r="AL26" s="438">
        <v>47006.145895732567</v>
      </c>
      <c r="AM26" s="438">
        <v>45709.263099254116</v>
      </c>
      <c r="AN26" s="438">
        <v>44200.573327719496</v>
      </c>
      <c r="AO26" s="438">
        <f t="shared" si="2"/>
        <v>472133.63724034815</v>
      </c>
      <c r="AP26" s="438">
        <v>40495.41013065778</v>
      </c>
      <c r="AQ26" s="438">
        <v>39194.814295725293</v>
      </c>
      <c r="AR26" s="438">
        <v>40733.915209652099</v>
      </c>
      <c r="AS26" s="438">
        <f t="shared" si="3"/>
        <v>120424.13963603516</v>
      </c>
    </row>
    <row r="27" spans="2:45">
      <c r="B27" s="243" t="s">
        <v>149</v>
      </c>
      <c r="C27" s="438">
        <v>309902.71999999997</v>
      </c>
      <c r="D27" s="438">
        <v>309482.57</v>
      </c>
      <c r="E27" s="438">
        <v>366868.15</v>
      </c>
      <c r="F27" s="438">
        <v>378145.18</v>
      </c>
      <c r="G27" s="438">
        <v>332803.43</v>
      </c>
      <c r="H27" s="438">
        <v>319698.23</v>
      </c>
      <c r="I27" s="438">
        <v>308461.21000000002</v>
      </c>
      <c r="J27" s="438">
        <v>335373.77</v>
      </c>
      <c r="K27" s="438">
        <v>295680.80604529096</v>
      </c>
      <c r="L27" s="438">
        <v>323331.81605542725</v>
      </c>
      <c r="M27" s="438">
        <v>349124.31269160029</v>
      </c>
      <c r="N27" s="438">
        <v>523297.81467736611</v>
      </c>
      <c r="O27" s="438">
        <f t="shared" si="0"/>
        <v>4152170.0094696851</v>
      </c>
      <c r="P27" s="438">
        <v>293125.04492702649</v>
      </c>
      <c r="Q27" s="438">
        <v>256510.78526357489</v>
      </c>
      <c r="R27" s="438">
        <v>266285.97898681025</v>
      </c>
      <c r="S27" s="438">
        <v>270358.91412742378</v>
      </c>
      <c r="T27" s="438">
        <v>277310.52914845338</v>
      </c>
      <c r="U27" s="438">
        <v>285849.21097735572</v>
      </c>
      <c r="V27" s="438">
        <v>301276.68158161419</v>
      </c>
      <c r="W27" s="438">
        <v>337594.44951410714</v>
      </c>
      <c r="X27" s="438">
        <v>314578.68560807226</v>
      </c>
      <c r="Y27" s="438">
        <v>290328.48683305818</v>
      </c>
      <c r="Z27" s="438">
        <v>380949.76468373492</v>
      </c>
      <c r="AA27" s="438">
        <v>527508.71766120777</v>
      </c>
      <c r="AB27" s="438">
        <f t="shared" si="1"/>
        <v>3801677.2493124399</v>
      </c>
      <c r="AC27" s="438">
        <v>310066.11423140072</v>
      </c>
      <c r="AD27" s="438">
        <v>255855.55300665266</v>
      </c>
      <c r="AE27" s="438">
        <v>264813.70421166922</v>
      </c>
      <c r="AF27" s="438">
        <v>288512.37004085345</v>
      </c>
      <c r="AG27" s="438">
        <v>310792.17375446786</v>
      </c>
      <c r="AH27" s="438">
        <v>281934.04165826389</v>
      </c>
      <c r="AI27" s="438">
        <v>319731.57945856208</v>
      </c>
      <c r="AJ27" s="438">
        <v>336581.64924619213</v>
      </c>
      <c r="AK27" s="438">
        <v>331912.29252627853</v>
      </c>
      <c r="AL27" s="438">
        <v>326825.99622698867</v>
      </c>
      <c r="AM27" s="438">
        <v>405967.00813964277</v>
      </c>
      <c r="AN27" s="438">
        <v>568938.63082173979</v>
      </c>
      <c r="AO27" s="438">
        <f t="shared" si="2"/>
        <v>4001931.113322712</v>
      </c>
      <c r="AP27" s="438">
        <v>333211.61206993373</v>
      </c>
      <c r="AQ27" s="438">
        <v>308773.77055938001</v>
      </c>
      <c r="AR27" s="438">
        <v>318212.34916297201</v>
      </c>
      <c r="AS27" s="438">
        <f t="shared" si="3"/>
        <v>960197.73179228581</v>
      </c>
    </row>
    <row r="28" spans="2:45">
      <c r="B28" s="243" t="s">
        <v>339</v>
      </c>
      <c r="C28" s="438">
        <v>53345.25</v>
      </c>
      <c r="D28" s="438">
        <v>46211.25</v>
      </c>
      <c r="E28" s="438">
        <v>72946.740000000005</v>
      </c>
      <c r="F28" s="438">
        <v>88203.839999999997</v>
      </c>
      <c r="G28" s="438">
        <v>87849.11</v>
      </c>
      <c r="H28" s="438">
        <v>82632.98</v>
      </c>
      <c r="I28" s="438">
        <v>67989.509999999995</v>
      </c>
      <c r="J28" s="438">
        <v>70530.02</v>
      </c>
      <c r="K28" s="438">
        <v>58533.440000000002</v>
      </c>
      <c r="L28" s="438">
        <v>85396.296646651273</v>
      </c>
      <c r="M28" s="438">
        <v>115155.36603310851</v>
      </c>
      <c r="N28" s="438">
        <v>74645.330949929077</v>
      </c>
      <c r="O28" s="438">
        <f t="shared" si="0"/>
        <v>903439.13362968876</v>
      </c>
      <c r="P28" s="438">
        <v>45468.423773518545</v>
      </c>
      <c r="Q28" s="438">
        <v>52986.340058289235</v>
      </c>
      <c r="R28" s="438">
        <v>75855.159321778585</v>
      </c>
      <c r="S28" s="438">
        <v>79260.51523545706</v>
      </c>
      <c r="T28" s="438">
        <v>80759.906024159704</v>
      </c>
      <c r="U28" s="438">
        <v>74052.839715282404</v>
      </c>
      <c r="V28" s="438">
        <v>58255.650285989097</v>
      </c>
      <c r="W28" s="438">
        <v>70103.878219717502</v>
      </c>
      <c r="X28" s="438">
        <v>70403.380642591626</v>
      </c>
      <c r="Y28" s="438">
        <v>79906.102963421319</v>
      </c>
      <c r="Z28" s="438">
        <v>99761.30449924698</v>
      </c>
      <c r="AA28" s="438">
        <v>70926.238997350476</v>
      </c>
      <c r="AB28" s="438">
        <f t="shared" si="1"/>
        <v>857739.73973680253</v>
      </c>
      <c r="AC28" s="438">
        <v>51192.624920072594</v>
      </c>
      <c r="AD28" s="438">
        <v>41033.695255383449</v>
      </c>
      <c r="AE28" s="438">
        <v>76620.841133779075</v>
      </c>
      <c r="AF28" s="438">
        <v>72046.118892419443</v>
      </c>
      <c r="AG28" s="438">
        <v>73960.901561018312</v>
      </c>
      <c r="AH28" s="438">
        <v>85258.537524127794</v>
      </c>
      <c r="AI28" s="438">
        <v>64418.604464301468</v>
      </c>
      <c r="AJ28" s="438">
        <v>74431.286680136778</v>
      </c>
      <c r="AK28" s="438">
        <v>62399.405350908324</v>
      </c>
      <c r="AL28" s="438">
        <v>82623.672767262411</v>
      </c>
      <c r="AM28" s="438">
        <v>112447.30442676898</v>
      </c>
      <c r="AN28" s="438">
        <v>65665.21077856113</v>
      </c>
      <c r="AO28" s="438">
        <f t="shared" si="2"/>
        <v>862098.20375473984</v>
      </c>
      <c r="AP28" s="438">
        <v>60616.668114260036</v>
      </c>
      <c r="AQ28" s="438">
        <v>50072.001731316202</v>
      </c>
      <c r="AR28" s="438">
        <v>83661.612596785693</v>
      </c>
      <c r="AS28" s="438">
        <f t="shared" si="3"/>
        <v>194350.28244236193</v>
      </c>
    </row>
    <row r="29" spans="2:45">
      <c r="B29" s="243" t="s">
        <v>965</v>
      </c>
      <c r="C29" s="438">
        <v>274568.55</v>
      </c>
      <c r="D29" s="438">
        <v>263399.2</v>
      </c>
      <c r="E29" s="438">
        <v>295241.96000000002</v>
      </c>
      <c r="F29" s="438">
        <v>293474.42</v>
      </c>
      <c r="G29" s="438">
        <v>301790.43</v>
      </c>
      <c r="H29" s="438">
        <v>319705.69</v>
      </c>
      <c r="I29" s="438">
        <v>318604.76</v>
      </c>
      <c r="J29" s="438">
        <v>310597.76000000001</v>
      </c>
      <c r="K29" s="438">
        <v>286264.52594811359</v>
      </c>
      <c r="L29" s="438">
        <v>294595.96641108545</v>
      </c>
      <c r="M29" s="438">
        <v>313909.36439811974</v>
      </c>
      <c r="N29" s="438">
        <v>417525.9741970583</v>
      </c>
      <c r="O29" s="438">
        <f t="shared" si="0"/>
        <v>3689678.6009543766</v>
      </c>
      <c r="P29" s="438">
        <v>295982.65034288727</v>
      </c>
      <c r="Q29" s="438">
        <v>279405.42248380068</v>
      </c>
      <c r="R29" s="438">
        <v>288405.19264914934</v>
      </c>
      <c r="S29" s="438"/>
      <c r="T29" s="438">
        <v>259930.05310230647</v>
      </c>
      <c r="U29" s="438">
        <v>315992.56870929367</v>
      </c>
      <c r="V29" s="438">
        <v>334130.56479843345</v>
      </c>
      <c r="W29" s="438">
        <v>330059.87153643294</v>
      </c>
      <c r="X29" s="438">
        <v>298795.72583643132</v>
      </c>
      <c r="Y29" s="438">
        <v>308072.99315869075</v>
      </c>
      <c r="Z29" s="438">
        <v>317883.37906626501</v>
      </c>
      <c r="AA29" s="438">
        <v>445015.46803873865</v>
      </c>
      <c r="AB29" s="438">
        <f t="shared" si="1"/>
        <v>3473673.8897224292</v>
      </c>
      <c r="AC29" s="438">
        <v>320921.0974855267</v>
      </c>
      <c r="AD29" s="438">
        <v>294885.59898664488</v>
      </c>
      <c r="AE29" s="438">
        <v>311531.72901308641</v>
      </c>
      <c r="AF29" s="438">
        <v>308931.68871538818</v>
      </c>
      <c r="AG29" s="438">
        <v>331364.55445327883</v>
      </c>
      <c r="AH29" s="438">
        <v>343143.06208406546</v>
      </c>
      <c r="AI29" s="438">
        <v>359036.52831688058</v>
      </c>
      <c r="AJ29" s="438">
        <v>344809.38780307735</v>
      </c>
      <c r="AK29" s="438">
        <v>321017.77554563963</v>
      </c>
      <c r="AL29" s="438">
        <v>362114.28175990417</v>
      </c>
      <c r="AM29" s="438">
        <v>360415.63595473155</v>
      </c>
      <c r="AN29" s="438">
        <v>474283.66447786865</v>
      </c>
      <c r="AO29" s="438">
        <f t="shared" si="2"/>
        <v>4132455.0045960923</v>
      </c>
      <c r="AP29" s="438">
        <v>347812.13391486648</v>
      </c>
      <c r="AQ29" s="438">
        <v>321207.12148068752</v>
      </c>
      <c r="AR29" s="438">
        <v>348008.146900533</v>
      </c>
      <c r="AS29" s="438">
        <f t="shared" si="3"/>
        <v>1017027.402296087</v>
      </c>
    </row>
    <row r="30" spans="2:45">
      <c r="B30" s="243" t="s">
        <v>987</v>
      </c>
      <c r="C30" s="438"/>
      <c r="D30" s="438"/>
      <c r="E30" s="438"/>
      <c r="F30" s="438"/>
      <c r="G30" s="438"/>
      <c r="H30" s="438"/>
      <c r="I30" s="438"/>
      <c r="J30" s="438"/>
      <c r="K30" s="438"/>
      <c r="L30" s="438"/>
      <c r="M30" s="438"/>
      <c r="N30" s="438"/>
      <c r="O30" s="438">
        <f t="shared" si="0"/>
        <v>0</v>
      </c>
      <c r="P30" s="438"/>
      <c r="Q30" s="438"/>
      <c r="R30" s="438"/>
      <c r="S30" s="438"/>
      <c r="T30" s="438"/>
      <c r="U30" s="438"/>
      <c r="V30" s="438"/>
      <c r="W30" s="438"/>
      <c r="X30" s="438"/>
      <c r="Y30" s="438"/>
      <c r="Z30" s="438"/>
      <c r="AA30" s="438"/>
      <c r="AB30" s="438">
        <f t="shared" si="1"/>
        <v>0</v>
      </c>
      <c r="AC30" s="438"/>
      <c r="AD30" s="438"/>
      <c r="AE30" s="438"/>
      <c r="AF30" s="438"/>
      <c r="AG30" s="438"/>
      <c r="AH30" s="438"/>
      <c r="AI30" s="438"/>
      <c r="AJ30" s="438"/>
      <c r="AK30" s="438"/>
      <c r="AL30" s="438"/>
      <c r="AM30" s="438">
        <v>1181.9508320179914</v>
      </c>
      <c r="AN30" s="438">
        <v>7332.8542762185452</v>
      </c>
      <c r="AO30" s="438">
        <f t="shared" si="2"/>
        <v>8514.8051082365364</v>
      </c>
      <c r="AP30" s="438">
        <v>9109.727565422485</v>
      </c>
      <c r="AQ30" s="438">
        <v>9952.6006842821207</v>
      </c>
      <c r="AR30" s="438">
        <v>8409.8828625340393</v>
      </c>
      <c r="AS30" s="438">
        <f t="shared" si="3"/>
        <v>27472.211112238645</v>
      </c>
    </row>
    <row r="31" spans="2:45">
      <c r="B31" s="243" t="s">
        <v>269</v>
      </c>
      <c r="C31" s="438">
        <v>13388.89</v>
      </c>
      <c r="D31" s="438">
        <v>12603.14</v>
      </c>
      <c r="E31" s="438">
        <v>27114.29</v>
      </c>
      <c r="F31" s="438">
        <v>24222.81</v>
      </c>
      <c r="G31" s="438">
        <v>24353.59</v>
      </c>
      <c r="H31" s="438">
        <v>22723.119999999999</v>
      </c>
      <c r="I31" s="438">
        <v>25258.61</v>
      </c>
      <c r="J31" s="438">
        <v>26735.89</v>
      </c>
      <c r="K31" s="438">
        <v>26270.67</v>
      </c>
      <c r="L31" s="438">
        <v>24928.241256351041</v>
      </c>
      <c r="M31" s="438">
        <v>25038.563662374821</v>
      </c>
      <c r="N31" s="438">
        <v>32017.81747527542</v>
      </c>
      <c r="O31" s="438">
        <f t="shared" si="0"/>
        <v>284655.6323940013</v>
      </c>
      <c r="P31" s="438">
        <v>22911.95412343942</v>
      </c>
      <c r="Q31" s="438">
        <v>21724.046914348775</v>
      </c>
      <c r="R31" s="438">
        <v>22349.672149050548</v>
      </c>
      <c r="S31" s="438">
        <v>23010.080728136127</v>
      </c>
      <c r="T31" s="438">
        <v>24658.933906812541</v>
      </c>
      <c r="U31" s="438">
        <v>24926.694493174444</v>
      </c>
      <c r="V31" s="438">
        <v>27360.911248904991</v>
      </c>
      <c r="W31" s="438">
        <v>27532.687258408296</v>
      </c>
      <c r="X31" s="438">
        <v>24081.370021242703</v>
      </c>
      <c r="Y31" s="438">
        <v>24715.994275990088</v>
      </c>
      <c r="Z31" s="438">
        <v>27224.310259789156</v>
      </c>
      <c r="AA31" s="438">
        <v>33341.480137810046</v>
      </c>
      <c r="AB31" s="438">
        <f t="shared" si="1"/>
        <v>303838.13551710715</v>
      </c>
      <c r="AC31" s="438">
        <v>27688.49504882054</v>
      </c>
      <c r="AD31" s="438">
        <v>24947.802635122334</v>
      </c>
      <c r="AE31" s="438">
        <v>28649.158694782556</v>
      </c>
      <c r="AF31" s="438">
        <v>26095.76087153882</v>
      </c>
      <c r="AG31" s="438">
        <v>28749.672696768546</v>
      </c>
      <c r="AH31" s="438">
        <v>27968.195788078701</v>
      </c>
      <c r="AI31" s="438">
        <v>35201.001836579715</v>
      </c>
      <c r="AJ31" s="438">
        <v>38756.339232981038</v>
      </c>
      <c r="AK31" s="438">
        <v>39968.872239129225</v>
      </c>
      <c r="AL31" s="438">
        <v>43893.2750990192</v>
      </c>
      <c r="AM31" s="438">
        <v>45463.30351892543</v>
      </c>
      <c r="AN31" s="438">
        <v>54772.361823540479</v>
      </c>
      <c r="AO31" s="438">
        <f t="shared" si="2"/>
        <v>422154.23948528658</v>
      </c>
      <c r="AP31" s="438">
        <v>49372.970611358614</v>
      </c>
      <c r="AQ31" s="438">
        <v>46693.498495403757</v>
      </c>
      <c r="AR31" s="438">
        <v>50074.502588698902</v>
      </c>
      <c r="AS31" s="438">
        <f t="shared" si="3"/>
        <v>146140.97169546128</v>
      </c>
    </row>
    <row r="32" spans="2:45">
      <c r="B32" s="243" t="s">
        <v>607</v>
      </c>
      <c r="C32" s="438"/>
      <c r="D32" s="438"/>
      <c r="E32" s="438"/>
      <c r="F32" s="438"/>
      <c r="G32" s="438"/>
      <c r="H32" s="438"/>
      <c r="I32" s="438"/>
      <c r="J32" s="438"/>
      <c r="K32" s="438"/>
      <c r="L32" s="438"/>
      <c r="M32" s="438"/>
      <c r="N32" s="438"/>
      <c r="O32" s="438">
        <f t="shared" si="0"/>
        <v>0</v>
      </c>
      <c r="P32" s="438"/>
      <c r="Q32" s="438"/>
      <c r="R32" s="438"/>
      <c r="S32" s="438"/>
      <c r="T32" s="438"/>
      <c r="U32" s="438"/>
      <c r="V32" s="438"/>
      <c r="W32" s="438"/>
      <c r="X32" s="438"/>
      <c r="Y32" s="438">
        <v>32081.931277502736</v>
      </c>
      <c r="Z32" s="438">
        <v>53457.25527108433</v>
      </c>
      <c r="AA32" s="438">
        <v>129646.67818097965</v>
      </c>
      <c r="AB32" s="438">
        <f t="shared" si="1"/>
        <v>215185.86472956673</v>
      </c>
      <c r="AC32" s="438">
        <v>33121.348639073716</v>
      </c>
      <c r="AD32" s="438">
        <v>38947.649434974715</v>
      </c>
      <c r="AE32" s="438">
        <v>28160.609177667291</v>
      </c>
      <c r="AF32" s="438">
        <v>36147.553881071275</v>
      </c>
      <c r="AG32" s="438">
        <v>33295.059814720255</v>
      </c>
      <c r="AH32" s="438">
        <v>29373.158768113852</v>
      </c>
      <c r="AI32" s="438">
        <v>35783.386758966568</v>
      </c>
      <c r="AJ32" s="438">
        <v>35835.794179359655</v>
      </c>
      <c r="AK32" s="438">
        <v>35105.222269935221</v>
      </c>
      <c r="AL32" s="438">
        <v>36594.248017380887</v>
      </c>
      <c r="AM32" s="438">
        <v>61231.541786594855</v>
      </c>
      <c r="AN32" s="438">
        <v>142781.90457676767</v>
      </c>
      <c r="AO32" s="438">
        <f t="shared" si="2"/>
        <v>546377.47730462591</v>
      </c>
      <c r="AP32" s="438">
        <v>40247.417805398516</v>
      </c>
      <c r="AQ32" s="438">
        <v>38192.18681726369</v>
      </c>
      <c r="AR32" s="438">
        <v>31663.384512422999</v>
      </c>
      <c r="AS32" s="438">
        <f t="shared" si="3"/>
        <v>110102.98913508521</v>
      </c>
    </row>
    <row r="33" spans="2:45">
      <c r="B33" s="243" t="s">
        <v>977</v>
      </c>
      <c r="C33" s="438">
        <v>353830.57</v>
      </c>
      <c r="D33" s="438">
        <v>333787.18</v>
      </c>
      <c r="E33" s="438">
        <v>421663.18</v>
      </c>
      <c r="F33" s="438">
        <v>378483.11</v>
      </c>
      <c r="G33" s="438">
        <v>392153.89</v>
      </c>
      <c r="H33" s="438">
        <v>408357.11</v>
      </c>
      <c r="I33" s="438">
        <v>343652.02</v>
      </c>
      <c r="J33" s="438">
        <v>354586.42</v>
      </c>
      <c r="K33" s="438">
        <v>388058.98258417659</v>
      </c>
      <c r="L33" s="438">
        <v>393444.66697459586</v>
      </c>
      <c r="M33" s="438">
        <v>416761.50255466992</v>
      </c>
      <c r="N33" s="438">
        <v>436234.77573979442</v>
      </c>
      <c r="O33" s="438">
        <f t="shared" si="0"/>
        <v>4621013.4078532364</v>
      </c>
      <c r="P33" s="438">
        <v>409119.1055741164</v>
      </c>
      <c r="Q33" s="438">
        <v>374972.37610707112</v>
      </c>
      <c r="R33" s="438">
        <v>391251.06504486012</v>
      </c>
      <c r="S33" s="438">
        <v>385737.14087851206</v>
      </c>
      <c r="T33" s="438">
        <v>396285.90921275079</v>
      </c>
      <c r="U33" s="438">
        <v>384324.39376524917</v>
      </c>
      <c r="V33" s="438">
        <v>365984.5127535683</v>
      </c>
      <c r="W33" s="438">
        <v>344503.2756764568</v>
      </c>
      <c r="X33" s="438">
        <v>406613.29978757311</v>
      </c>
      <c r="Y33" s="438">
        <v>414805.8650302529</v>
      </c>
      <c r="Z33" s="438">
        <v>399016.53947665653</v>
      </c>
      <c r="AA33" s="438">
        <v>421878.37995424407</v>
      </c>
      <c r="AB33" s="438">
        <f t="shared" si="1"/>
        <v>4694491.8632613113</v>
      </c>
      <c r="AC33" s="438">
        <v>411456.8800829518</v>
      </c>
      <c r="AD33" s="438">
        <v>396186.22555131104</v>
      </c>
      <c r="AE33" s="438">
        <v>413878.02977312985</v>
      </c>
      <c r="AF33" s="438">
        <v>403500.49205628695</v>
      </c>
      <c r="AG33" s="438">
        <v>398386.91735356336</v>
      </c>
      <c r="AH33" s="438">
        <v>410541.01581631176</v>
      </c>
      <c r="AI33" s="438">
        <v>386473.27246719756</v>
      </c>
      <c r="AJ33" s="438">
        <v>355269.80105688528</v>
      </c>
      <c r="AK33" s="438">
        <v>461129.71005022322</v>
      </c>
      <c r="AL33" s="438">
        <v>463620.91607284948</v>
      </c>
      <c r="AM33" s="438">
        <v>469291.2424045474</v>
      </c>
      <c r="AN33" s="438">
        <v>518229.31854625588</v>
      </c>
      <c r="AO33" s="438">
        <f t="shared" si="2"/>
        <v>5087963.8212315133</v>
      </c>
      <c r="AP33" s="438">
        <v>478044.53221519222</v>
      </c>
      <c r="AQ33" s="438">
        <v>451503.97790510731</v>
      </c>
      <c r="AR33" s="438">
        <v>505048.49279161199</v>
      </c>
      <c r="AS33" s="438">
        <f t="shared" si="3"/>
        <v>1434597.0029119116</v>
      </c>
    </row>
    <row r="34" spans="2:45">
      <c r="B34" s="243" t="s">
        <v>966</v>
      </c>
      <c r="C34" s="438">
        <v>85935.95</v>
      </c>
      <c r="D34" s="438">
        <v>98483.98</v>
      </c>
      <c r="E34" s="438">
        <v>92390.27</v>
      </c>
      <c r="F34" s="438">
        <v>93999.31</v>
      </c>
      <c r="G34" s="438">
        <v>86974.74</v>
      </c>
      <c r="H34" s="438">
        <v>109534.9</v>
      </c>
      <c r="I34" s="438">
        <v>112763.86</v>
      </c>
      <c r="J34" s="438">
        <v>116003.87</v>
      </c>
      <c r="K34" s="438">
        <v>94156.337378068187</v>
      </c>
      <c r="L34" s="438">
        <v>115299.3884526559</v>
      </c>
      <c r="M34" s="438">
        <v>199623.98773758431</v>
      </c>
      <c r="N34" s="438">
        <v>434241.67062389496</v>
      </c>
      <c r="O34" s="438">
        <f t="shared" si="0"/>
        <v>1639408.2641922035</v>
      </c>
      <c r="P34" s="438">
        <v>81875.726780376295</v>
      </c>
      <c r="Q34" s="438">
        <v>95580.900144308296</v>
      </c>
      <c r="R34" s="438">
        <v>84984.072981293357</v>
      </c>
      <c r="S34" s="438">
        <v>76486.219232291245</v>
      </c>
      <c r="T34" s="438">
        <v>88247.668982191171</v>
      </c>
      <c r="U34" s="438">
        <v>102866.63561389712</v>
      </c>
      <c r="V34" s="438">
        <v>102350.72533021863</v>
      </c>
      <c r="W34" s="438">
        <v>108317.64733933023</v>
      </c>
      <c r="X34" s="438">
        <v>84225.115108868849</v>
      </c>
      <c r="Y34" s="438">
        <v>109538.23535478544</v>
      </c>
      <c r="Z34" s="438">
        <v>183958.35304969878</v>
      </c>
      <c r="AA34" s="438">
        <v>395574.47794044495</v>
      </c>
      <c r="AB34" s="438">
        <f t="shared" si="1"/>
        <v>1514005.7778577046</v>
      </c>
      <c r="AC34" s="438">
        <v>84076.983928108544</v>
      </c>
      <c r="AD34" s="438">
        <v>81164.165129013287</v>
      </c>
      <c r="AE34" s="438">
        <v>77267.280473169885</v>
      </c>
      <c r="AF34" s="438">
        <v>78393.775397185673</v>
      </c>
      <c r="AG34" s="438">
        <v>82237.093259902249</v>
      </c>
      <c r="AH34" s="438">
        <v>97227.939385209276</v>
      </c>
      <c r="AI34" s="438">
        <v>99924.856393593145</v>
      </c>
      <c r="AJ34" s="438">
        <v>96519.495240130564</v>
      </c>
      <c r="AK34" s="438">
        <v>80728.681055245441</v>
      </c>
      <c r="AL34" s="438">
        <v>102365.04653678686</v>
      </c>
      <c r="AM34" s="438">
        <v>176851.11076723092</v>
      </c>
      <c r="AN34" s="438">
        <v>382284.10045776633</v>
      </c>
      <c r="AO34" s="438">
        <f t="shared" si="2"/>
        <v>1439040.5280233421</v>
      </c>
      <c r="AP34" s="438">
        <v>85100.359889184227</v>
      </c>
      <c r="AQ34" s="438">
        <v>92309.164433818369</v>
      </c>
      <c r="AR34" s="438">
        <v>83586.098956154805</v>
      </c>
      <c r="AS34" s="438">
        <f t="shared" si="3"/>
        <v>260995.62327915741</v>
      </c>
    </row>
    <row r="35" spans="2:45">
      <c r="B35" s="243" t="s">
        <v>1059</v>
      </c>
      <c r="C35" s="438">
        <v>17920.25</v>
      </c>
      <c r="D35" s="438"/>
      <c r="E35" s="438"/>
      <c r="F35" s="438"/>
      <c r="G35" s="438"/>
      <c r="H35" s="438"/>
      <c r="I35" s="438"/>
      <c r="J35" s="438"/>
      <c r="K35" s="438"/>
      <c r="L35" s="438"/>
      <c r="M35" s="438"/>
      <c r="N35" s="438"/>
      <c r="O35" s="438">
        <f t="shared" si="0"/>
        <v>17920.25</v>
      </c>
      <c r="P35" s="438"/>
      <c r="Q35" s="438"/>
      <c r="R35" s="438"/>
      <c r="S35" s="438"/>
      <c r="T35" s="438"/>
      <c r="U35" s="438"/>
      <c r="V35" s="438"/>
      <c r="W35" s="438"/>
      <c r="X35" s="438"/>
      <c r="Y35" s="438"/>
      <c r="Z35" s="438"/>
      <c r="AA35" s="438"/>
      <c r="AB35" s="438">
        <f t="shared" si="1"/>
        <v>0</v>
      </c>
      <c r="AC35" s="438"/>
      <c r="AD35" s="438"/>
      <c r="AE35" s="438"/>
      <c r="AF35" s="438"/>
      <c r="AG35" s="438"/>
      <c r="AH35" s="438"/>
      <c r="AI35" s="438"/>
      <c r="AJ35" s="438"/>
      <c r="AK35" s="438"/>
      <c r="AL35" s="438"/>
      <c r="AM35" s="438"/>
      <c r="AN35" s="438"/>
      <c r="AO35" s="438">
        <f t="shared" si="2"/>
        <v>0</v>
      </c>
      <c r="AP35" s="438"/>
      <c r="AQ35" s="438"/>
      <c r="AR35" s="438"/>
      <c r="AS35" s="438">
        <f t="shared" si="3"/>
        <v>0</v>
      </c>
    </row>
    <row r="36" spans="2:45">
      <c r="B36" s="243" t="s">
        <v>180</v>
      </c>
      <c r="C36" s="438">
        <v>9983.7099999999991</v>
      </c>
      <c r="D36" s="438">
        <v>8997.86</v>
      </c>
      <c r="E36" s="438">
        <v>9461.75</v>
      </c>
      <c r="F36" s="438">
        <v>8766.81</v>
      </c>
      <c r="G36" s="438">
        <v>8256.94</v>
      </c>
      <c r="H36" s="438">
        <v>9559.94</v>
      </c>
      <c r="I36" s="438">
        <v>11511.77</v>
      </c>
      <c r="J36" s="438">
        <v>12077.53</v>
      </c>
      <c r="K36" s="438">
        <v>8908.02</v>
      </c>
      <c r="L36" s="438">
        <v>10184.181062355658</v>
      </c>
      <c r="M36" s="438">
        <v>9438.1467402411618</v>
      </c>
      <c r="N36" s="438">
        <v>15366.898012318576</v>
      </c>
      <c r="O36" s="438">
        <f t="shared" ref="O36:O67" si="4">SUM(C36:N36)</f>
        <v>122513.55581491539</v>
      </c>
      <c r="P36" s="438">
        <v>10857.95138034113</v>
      </c>
      <c r="Q36" s="438">
        <v>9977.1698593701367</v>
      </c>
      <c r="R36" s="438">
        <v>8544.91164480931</v>
      </c>
      <c r="S36" s="438">
        <v>7198.4281757024128</v>
      </c>
      <c r="T36" s="438">
        <v>9691.4275778095071</v>
      </c>
      <c r="U36" s="438">
        <v>12163.14399209566</v>
      </c>
      <c r="V36" s="438">
        <v>6959.0160428726003</v>
      </c>
      <c r="W36" s="438">
        <v>9368.0837758751495</v>
      </c>
      <c r="X36" s="438">
        <v>7174.72026022305</v>
      </c>
      <c r="Y36" s="438">
        <v>8497.1154771727142</v>
      </c>
      <c r="Z36" s="438">
        <v>6906.5762236445771</v>
      </c>
      <c r="AA36" s="438">
        <v>13071.232350999662</v>
      </c>
      <c r="AB36" s="438">
        <f t="shared" ref="AB36:AB67" si="5">SUM(P36:AA36)</f>
        <v>110409.77676091592</v>
      </c>
      <c r="AC36" s="438">
        <v>6416.0595696880682</v>
      </c>
      <c r="AD36" s="438">
        <v>5285.6472606497045</v>
      </c>
      <c r="AE36" s="438">
        <v>7076.1111492085265</v>
      </c>
      <c r="AF36" s="438">
        <v>5701.5367771221081</v>
      </c>
      <c r="AG36" s="438">
        <v>5928.2413378072797</v>
      </c>
      <c r="AH36" s="438">
        <v>6826.9019042954669</v>
      </c>
      <c r="AI36" s="438">
        <v>7885.3558726402589</v>
      </c>
      <c r="AJ36" s="438">
        <v>5811.6712581597758</v>
      </c>
      <c r="AK36" s="438">
        <v>6981.0221243068663</v>
      </c>
      <c r="AL36" s="438">
        <v>7882.9593820129285</v>
      </c>
      <c r="AM36" s="438">
        <v>6041.8235275912211</v>
      </c>
      <c r="AN36" s="438">
        <v>16757.657544186546</v>
      </c>
      <c r="AO36" s="438">
        <f t="shared" ref="AO36:AO67" si="6">SUM(AC36:AN36)</f>
        <v>88594.987707668741</v>
      </c>
      <c r="AP36" s="438">
        <v>7205.9319381528203</v>
      </c>
      <c r="AQ36" s="438">
        <v>7579.1669071272509</v>
      </c>
      <c r="AR36" s="438">
        <v>5719.0945037784804</v>
      </c>
      <c r="AS36" s="438">
        <f t="shared" ref="AS36:AS67" si="7">SUM(AP36:AR36)</f>
        <v>20504.193349058551</v>
      </c>
    </row>
    <row r="37" spans="2:45">
      <c r="B37" s="243" t="s">
        <v>185</v>
      </c>
      <c r="C37" s="438">
        <v>46250.8</v>
      </c>
      <c r="D37" s="438">
        <v>31012.9</v>
      </c>
      <c r="E37" s="438">
        <v>33742.839999999997</v>
      </c>
      <c r="F37" s="438">
        <v>46841.66</v>
      </c>
      <c r="G37" s="438">
        <v>32590.06</v>
      </c>
      <c r="H37" s="438">
        <v>22493.53</v>
      </c>
      <c r="I37" s="438">
        <v>28494.15</v>
      </c>
      <c r="J37" s="438">
        <v>35552.94</v>
      </c>
      <c r="K37" s="438">
        <v>27554.560000000001</v>
      </c>
      <c r="L37" s="438">
        <v>36973.898715935335</v>
      </c>
      <c r="M37" s="438">
        <v>57886.836705497648</v>
      </c>
      <c r="N37" s="438">
        <v>72882.679891969616</v>
      </c>
      <c r="O37" s="438">
        <f t="shared" si="4"/>
        <v>472276.8553134026</v>
      </c>
      <c r="P37" s="438">
        <v>36336.20967117988</v>
      </c>
      <c r="Q37" s="438">
        <v>24636.786112447295</v>
      </c>
      <c r="R37" s="438">
        <v>25066.754121202423</v>
      </c>
      <c r="S37" s="438">
        <v>26430.092995647003</v>
      </c>
      <c r="T37" s="438">
        <v>20853.741391241878</v>
      </c>
      <c r="U37" s="438">
        <v>18866.200068558064</v>
      </c>
      <c r="V37" s="438">
        <v>24586.838025386896</v>
      </c>
      <c r="W37" s="438">
        <v>21887.504028033669</v>
      </c>
      <c r="X37" s="438">
        <v>30487.412373871484</v>
      </c>
      <c r="Y37" s="438">
        <v>27255.193722497239</v>
      </c>
      <c r="Z37" s="438">
        <v>50085.086972891557</v>
      </c>
      <c r="AA37" s="438">
        <v>63247.536148010142</v>
      </c>
      <c r="AB37" s="438">
        <f t="shared" si="5"/>
        <v>369739.35563096753</v>
      </c>
      <c r="AC37" s="438">
        <v>37126.606757107067</v>
      </c>
      <c r="AD37" s="438">
        <v>17514.790397063665</v>
      </c>
      <c r="AE37" s="438">
        <v>20056.21406937539</v>
      </c>
      <c r="AF37" s="438">
        <v>19687.329641398101</v>
      </c>
      <c r="AG37" s="438">
        <v>19354.307024582387</v>
      </c>
      <c r="AH37" s="438">
        <v>18764.787531330123</v>
      </c>
      <c r="AI37" s="438">
        <v>22664.384480901332</v>
      </c>
      <c r="AJ37" s="438">
        <v>23133.887550512896</v>
      </c>
      <c r="AK37" s="438">
        <v>24820.87638393608</v>
      </c>
      <c r="AL37" s="438">
        <v>19409.320947365599</v>
      </c>
      <c r="AM37" s="438">
        <v>47455.772543922074</v>
      </c>
      <c r="AN37" s="438">
        <v>58648.460883820509</v>
      </c>
      <c r="AO37" s="438">
        <f t="shared" si="6"/>
        <v>328636.73821131518</v>
      </c>
      <c r="AP37" s="438">
        <v>27366.851858784768</v>
      </c>
      <c r="AQ37" s="438">
        <v>18636.539016447496</v>
      </c>
      <c r="AR37" s="438">
        <v>18637.488450777499</v>
      </c>
      <c r="AS37" s="438">
        <f t="shared" si="7"/>
        <v>64640.879326009759</v>
      </c>
    </row>
    <row r="38" spans="2:45">
      <c r="B38" s="243" t="s">
        <v>75</v>
      </c>
      <c r="C38" s="438">
        <v>395057.14</v>
      </c>
      <c r="D38" s="438">
        <v>237134.7</v>
      </c>
      <c r="E38" s="438">
        <v>205653.34</v>
      </c>
      <c r="F38" s="438">
        <v>173346.83</v>
      </c>
      <c r="G38" s="438">
        <v>194447.56</v>
      </c>
      <c r="H38" s="438">
        <v>238969.28</v>
      </c>
      <c r="I38" s="438">
        <v>248448.35</v>
      </c>
      <c r="J38" s="438">
        <v>230959.27</v>
      </c>
      <c r="K38" s="438">
        <v>235762.4</v>
      </c>
      <c r="L38" s="438">
        <v>242652.29745958431</v>
      </c>
      <c r="M38" s="438">
        <v>158819.21111792355</v>
      </c>
      <c r="N38" s="438">
        <v>154280.90038276956</v>
      </c>
      <c r="O38" s="438">
        <f t="shared" si="4"/>
        <v>2715531.2789602778</v>
      </c>
      <c r="P38" s="438">
        <v>470663.43414805696</v>
      </c>
      <c r="Q38" s="438">
        <v>242526.18205483715</v>
      </c>
      <c r="R38" s="438">
        <v>199036.24398648075</v>
      </c>
      <c r="S38" s="438">
        <v>171086.82231895527</v>
      </c>
      <c r="T38" s="438">
        <v>128340.67293289065</v>
      </c>
      <c r="U38" s="438">
        <v>251714.5564898272</v>
      </c>
      <c r="V38" s="438">
        <v>245282.85782991801</v>
      </c>
      <c r="W38" s="438">
        <v>216146.60236263141</v>
      </c>
      <c r="X38" s="438">
        <v>222899.32288900696</v>
      </c>
      <c r="Y38" s="438">
        <v>198195.15435918584</v>
      </c>
      <c r="Z38" s="438">
        <v>225973.48079819276</v>
      </c>
      <c r="AA38" s="438">
        <v>78368.954759601023</v>
      </c>
      <c r="AB38" s="438">
        <f t="shared" si="5"/>
        <v>2650234.2849295838</v>
      </c>
      <c r="AC38" s="438">
        <v>377740.01209712267</v>
      </c>
      <c r="AD38" s="438">
        <v>142169.33802774758</v>
      </c>
      <c r="AE38" s="438">
        <v>150398.23418481054</v>
      </c>
      <c r="AF38" s="438">
        <v>133448.66454834319</v>
      </c>
      <c r="AG38" s="438">
        <v>132388.31789335472</v>
      </c>
      <c r="AH38" s="438">
        <v>131442.37849673012</v>
      </c>
      <c r="AI38" s="438">
        <v>262001.30326522677</v>
      </c>
      <c r="AJ38" s="438">
        <v>200871.821572894</v>
      </c>
      <c r="AK38" s="438">
        <v>243789.66412128235</v>
      </c>
      <c r="AL38" s="438">
        <v>190013.67940132503</v>
      </c>
      <c r="AM38" s="438">
        <v>193849.02974219303</v>
      </c>
      <c r="AN38" s="438">
        <v>113597.36448413943</v>
      </c>
      <c r="AO38" s="438">
        <f t="shared" si="6"/>
        <v>2271709.8078351691</v>
      </c>
      <c r="AP38" s="438">
        <v>340679.97828609933</v>
      </c>
      <c r="AQ38" s="438">
        <v>183468.69203182322</v>
      </c>
      <c r="AR38" s="438">
        <v>79611.154178634199</v>
      </c>
      <c r="AS38" s="438">
        <f t="shared" si="7"/>
        <v>603759.82449655677</v>
      </c>
    </row>
    <row r="39" spans="2:45">
      <c r="B39" s="243" t="s">
        <v>1060</v>
      </c>
      <c r="C39" s="438">
        <v>3223.64</v>
      </c>
      <c r="D39" s="438">
        <v>4140.5600000000004</v>
      </c>
      <c r="E39" s="438">
        <v>3588.9</v>
      </c>
      <c r="F39" s="438">
        <v>2475.91</v>
      </c>
      <c r="G39" s="438">
        <v>2964.82</v>
      </c>
      <c r="H39" s="438">
        <v>4121.24</v>
      </c>
      <c r="I39" s="438">
        <v>3646.07</v>
      </c>
      <c r="J39" s="438">
        <v>3917.47</v>
      </c>
      <c r="K39" s="438">
        <v>3268.06</v>
      </c>
      <c r="L39" s="438">
        <v>3177.7958429561204</v>
      </c>
      <c r="M39" s="438">
        <v>3571.0198242387082</v>
      </c>
      <c r="N39" s="438">
        <v>8092.5097635378015</v>
      </c>
      <c r="O39" s="438">
        <f t="shared" si="4"/>
        <v>46187.995430732633</v>
      </c>
      <c r="P39" s="438">
        <v>3128.6794443467556</v>
      </c>
      <c r="Q39" s="438">
        <v>3362.3213830961208</v>
      </c>
      <c r="R39" s="438">
        <v>3258.4113953247534</v>
      </c>
      <c r="S39" s="438">
        <v>3365.4135338345859</v>
      </c>
      <c r="T39" s="438">
        <v>5061.5836085391165</v>
      </c>
      <c r="U39" s="438">
        <v>4220.0713810416792</v>
      </c>
      <c r="V39" s="438">
        <v>3942.3830708188038</v>
      </c>
      <c r="W39" s="438">
        <v>4492.3124164589426</v>
      </c>
      <c r="X39" s="438">
        <v>2679.8061603823689</v>
      </c>
      <c r="Y39" s="438">
        <v>3645.1457645764563</v>
      </c>
      <c r="Z39" s="438">
        <v>3557.3493975903611</v>
      </c>
      <c r="AA39" s="438">
        <v>9732.2650944505203</v>
      </c>
      <c r="AB39" s="438">
        <f t="shared" si="5"/>
        <v>50445.742650460466</v>
      </c>
      <c r="AC39" s="438">
        <v>3181.9614620236766</v>
      </c>
      <c r="AD39" s="438">
        <v>3034.9188617707782</v>
      </c>
      <c r="AE39" s="438">
        <v>3016.9323961369219</v>
      </c>
      <c r="AF39" s="438">
        <v>3089.3871992737186</v>
      </c>
      <c r="AG39" s="438">
        <v>3495.7436720402657</v>
      </c>
      <c r="AH39" s="438">
        <v>3180.9455215925782</v>
      </c>
      <c r="AI39" s="438">
        <v>3509.8486587670186</v>
      </c>
      <c r="AJ39" s="438">
        <v>3371.1707336027357</v>
      </c>
      <c r="AK39" s="438">
        <v>2909.8112432553544</v>
      </c>
      <c r="AL39" s="438">
        <v>2505.4941124929592</v>
      </c>
      <c r="AM39" s="438"/>
      <c r="AN39" s="438"/>
      <c r="AO39" s="438">
        <f t="shared" si="6"/>
        <v>31296.213860956006</v>
      </c>
      <c r="AP39" s="438"/>
      <c r="AQ39" s="438"/>
      <c r="AR39" s="438"/>
      <c r="AS39" s="438">
        <f t="shared" si="7"/>
        <v>0</v>
      </c>
    </row>
    <row r="40" spans="2:45">
      <c r="B40" s="243" t="s">
        <v>1061</v>
      </c>
      <c r="C40" s="438">
        <v>6805.74</v>
      </c>
      <c r="D40" s="438">
        <v>10474.65</v>
      </c>
      <c r="E40" s="438">
        <v>10974.37</v>
      </c>
      <c r="F40" s="438">
        <v>12434.31</v>
      </c>
      <c r="G40" s="438">
        <v>12463.2</v>
      </c>
      <c r="H40" s="438">
        <v>18487.47</v>
      </c>
      <c r="I40" s="438">
        <v>17717.41</v>
      </c>
      <c r="J40" s="438">
        <v>18426.59</v>
      </c>
      <c r="K40" s="438">
        <v>20863.88</v>
      </c>
      <c r="L40" s="438">
        <v>13155.004157043881</v>
      </c>
      <c r="M40" s="438">
        <v>27479.910075618231</v>
      </c>
      <c r="N40" s="438">
        <v>62562.552703674199</v>
      </c>
      <c r="O40" s="438">
        <f t="shared" si="4"/>
        <v>231845.0869363363</v>
      </c>
      <c r="P40" s="438">
        <v>7165.2663970458934</v>
      </c>
      <c r="Q40" s="438">
        <v>11276.336266659122</v>
      </c>
      <c r="R40" s="438">
        <v>11747.141283574501</v>
      </c>
      <c r="S40" s="438">
        <v>11051.167392164622</v>
      </c>
      <c r="T40" s="438">
        <v>12648.196781625304</v>
      </c>
      <c r="U40" s="438">
        <v>18223.660597261711</v>
      </c>
      <c r="V40" s="438">
        <v>13293.849087067792</v>
      </c>
      <c r="W40" s="438">
        <v>5494.516094071746</v>
      </c>
      <c r="X40" s="438"/>
      <c r="Y40" s="438"/>
      <c r="Z40" s="438"/>
      <c r="AA40" s="438"/>
      <c r="AB40" s="438">
        <f t="shared" si="5"/>
        <v>90900.133899470689</v>
      </c>
      <c r="AC40" s="438"/>
      <c r="AD40" s="438"/>
      <c r="AE40" s="438"/>
      <c r="AF40" s="438"/>
      <c r="AG40" s="438"/>
      <c r="AH40" s="438"/>
      <c r="AI40" s="438"/>
      <c r="AJ40" s="438"/>
      <c r="AK40" s="438"/>
      <c r="AL40" s="438"/>
      <c r="AM40" s="438"/>
      <c r="AN40" s="438"/>
      <c r="AO40" s="438">
        <f t="shared" si="6"/>
        <v>0</v>
      </c>
      <c r="AP40" s="438"/>
      <c r="AQ40" s="438"/>
      <c r="AR40" s="438"/>
      <c r="AS40" s="438">
        <f t="shared" si="7"/>
        <v>0</v>
      </c>
    </row>
    <row r="41" spans="2:45">
      <c r="B41" s="243" t="s">
        <v>62</v>
      </c>
      <c r="C41" s="438">
        <v>15225.31</v>
      </c>
      <c r="D41" s="438">
        <v>16321.74</v>
      </c>
      <c r="E41" s="438">
        <v>16664.32</v>
      </c>
      <c r="F41" s="438">
        <v>17358.740000000002</v>
      </c>
      <c r="G41" s="438">
        <v>16442.599999999999</v>
      </c>
      <c r="H41" s="438">
        <v>16608.54</v>
      </c>
      <c r="I41" s="438">
        <v>14808.11</v>
      </c>
      <c r="J41" s="438">
        <v>15671.95</v>
      </c>
      <c r="K41" s="438">
        <v>15889.42</v>
      </c>
      <c r="L41" s="438">
        <v>16618.708545034642</v>
      </c>
      <c r="M41" s="438">
        <v>11729.481708563257</v>
      </c>
      <c r="N41" s="438">
        <v>35353.543047000996</v>
      </c>
      <c r="O41" s="438">
        <f t="shared" si="4"/>
        <v>208692.4633005989</v>
      </c>
      <c r="P41" s="438">
        <v>25268.333040267276</v>
      </c>
      <c r="Q41" s="438">
        <v>26482.227441215586</v>
      </c>
      <c r="R41" s="438">
        <v>28551.569869797306</v>
      </c>
      <c r="S41" s="438">
        <v>28452.592006331615</v>
      </c>
      <c r="T41" s="438">
        <v>31898.308469914235</v>
      </c>
      <c r="U41" s="438">
        <v>30444.054604480472</v>
      </c>
      <c r="V41" s="438">
        <v>14463.345299644443</v>
      </c>
      <c r="W41" s="438">
        <v>15295.92500270944</v>
      </c>
      <c r="X41" s="438">
        <v>16936.77642060542</v>
      </c>
      <c r="Y41" s="438">
        <v>16846.582783278322</v>
      </c>
      <c r="Z41" s="438">
        <v>17732.586596385539</v>
      </c>
      <c r="AA41" s="438">
        <v>38989.975313554023</v>
      </c>
      <c r="AB41" s="438">
        <f t="shared" si="5"/>
        <v>291362.27684818371</v>
      </c>
      <c r="AC41" s="438">
        <v>21856.538494772321</v>
      </c>
      <c r="AD41" s="438">
        <v>27632.319645724659</v>
      </c>
      <c r="AE41" s="438">
        <v>29304.394536830674</v>
      </c>
      <c r="AF41" s="438">
        <v>28977.645029505227</v>
      </c>
      <c r="AG41" s="438">
        <v>30752.217521336348</v>
      </c>
      <c r="AH41" s="438">
        <v>28890.593759903197</v>
      </c>
      <c r="AI41" s="438">
        <v>28123.467603793237</v>
      </c>
      <c r="AJ41" s="438">
        <v>26359.993783027665</v>
      </c>
      <c r="AK41" s="438">
        <v>28085.745225070488</v>
      </c>
      <c r="AL41" s="438">
        <v>28641.80353518646</v>
      </c>
      <c r="AM41" s="438">
        <v>31136.516975642964</v>
      </c>
      <c r="AN41" s="438">
        <v>43304.754140949037</v>
      </c>
      <c r="AO41" s="438">
        <f t="shared" si="6"/>
        <v>353065.99025174225</v>
      </c>
      <c r="AP41" s="438">
        <v>24251.806371906703</v>
      </c>
      <c r="AQ41" s="438">
        <v>28951.358258790548</v>
      </c>
      <c r="AR41" s="438">
        <v>30791.820269001601</v>
      </c>
      <c r="AS41" s="438">
        <f t="shared" si="7"/>
        <v>83994.984899698858</v>
      </c>
    </row>
    <row r="42" spans="2:45">
      <c r="B42" s="243" t="s">
        <v>984</v>
      </c>
      <c r="C42" s="438">
        <v>11574.46</v>
      </c>
      <c r="D42" s="438">
        <v>15043.27</v>
      </c>
      <c r="E42" s="438">
        <v>16099.23</v>
      </c>
      <c r="F42" s="438">
        <v>13621.51</v>
      </c>
      <c r="G42" s="438">
        <v>16211.87</v>
      </c>
      <c r="H42" s="438">
        <v>13799</v>
      </c>
      <c r="I42" s="438">
        <v>12949</v>
      </c>
      <c r="J42" s="438">
        <v>14324.61</v>
      </c>
      <c r="K42" s="438">
        <v>13811.89</v>
      </c>
      <c r="L42" s="438">
        <v>13133.339491916859</v>
      </c>
      <c r="M42" s="438">
        <v>12728.142244022072</v>
      </c>
      <c r="N42" s="438">
        <v>14208.815357413489</v>
      </c>
      <c r="O42" s="438">
        <f t="shared" si="4"/>
        <v>167505.13709335242</v>
      </c>
      <c r="P42" s="438">
        <v>10285.53367328996</v>
      </c>
      <c r="Q42" s="438">
        <v>15118.304518830821</v>
      </c>
      <c r="R42" s="438">
        <v>15433.108954141915</v>
      </c>
      <c r="S42" s="438">
        <v>10215.591610605459</v>
      </c>
      <c r="T42" s="438">
        <v>13787.629317518853</v>
      </c>
      <c r="U42" s="438">
        <v>13635.351763353699</v>
      </c>
      <c r="V42" s="438">
        <v>10679.183771620947</v>
      </c>
      <c r="W42" s="438">
        <v>11839.355514612911</v>
      </c>
      <c r="X42" s="438">
        <v>11142.45884227297</v>
      </c>
      <c r="Y42" s="438">
        <v>12505.617436743671</v>
      </c>
      <c r="Z42" s="438">
        <v>13007.823795180722</v>
      </c>
      <c r="AA42" s="438">
        <v>14680.89739300279</v>
      </c>
      <c r="AB42" s="438">
        <f t="shared" si="5"/>
        <v>152330.8565911747</v>
      </c>
      <c r="AC42" s="438">
        <v>11436.840922837642</v>
      </c>
      <c r="AD42" s="438">
        <v>16158.147235714785</v>
      </c>
      <c r="AE42" s="438">
        <v>16772.318418195326</v>
      </c>
      <c r="AF42" s="438">
        <v>12425.975487970953</v>
      </c>
      <c r="AG42" s="438">
        <v>16039.988328835072</v>
      </c>
      <c r="AH42" s="438">
        <v>13816.404021779837</v>
      </c>
      <c r="AI42" s="438">
        <v>10880.392745510089</v>
      </c>
      <c r="AJ42" s="438">
        <v>13656.487022070252</v>
      </c>
      <c r="AK42" s="438">
        <v>12664.879296503055</v>
      </c>
      <c r="AL42" s="438">
        <v>13447.248473360931</v>
      </c>
      <c r="AM42" s="438">
        <v>14478.247861925243</v>
      </c>
      <c r="AN42" s="438">
        <v>14574.297001675191</v>
      </c>
      <c r="AO42" s="438">
        <f t="shared" si="6"/>
        <v>166351.22681637839</v>
      </c>
      <c r="AP42" s="438">
        <v>12134.42776384261</v>
      </c>
      <c r="AQ42" s="438">
        <v>18345.644915289169</v>
      </c>
      <c r="AR42" s="438">
        <v>16408.867572014198</v>
      </c>
      <c r="AS42" s="438">
        <f t="shared" si="7"/>
        <v>46888.940251145978</v>
      </c>
    </row>
    <row r="43" spans="2:45">
      <c r="B43" s="243" t="s">
        <v>203</v>
      </c>
      <c r="C43" s="438">
        <v>21840.14</v>
      </c>
      <c r="D43" s="438">
        <v>19668.400000000001</v>
      </c>
      <c r="E43" s="438">
        <v>23623.66</v>
      </c>
      <c r="F43" s="438">
        <v>19164.939999999999</v>
      </c>
      <c r="G43" s="438">
        <v>25008.6</v>
      </c>
      <c r="H43" s="438">
        <v>22783.77</v>
      </c>
      <c r="I43" s="438">
        <v>21584.06</v>
      </c>
      <c r="J43" s="438">
        <v>22018.44</v>
      </c>
      <c r="K43" s="438">
        <v>24723.02</v>
      </c>
      <c r="L43" s="438">
        <v>22958.022872979218</v>
      </c>
      <c r="M43" s="438">
        <v>31623.286736153688</v>
      </c>
      <c r="N43" s="438">
        <v>83787.835001068655</v>
      </c>
      <c r="O43" s="438">
        <f t="shared" si="4"/>
        <v>338784.1746102015</v>
      </c>
      <c r="P43" s="438">
        <v>19699.606769825918</v>
      </c>
      <c r="Q43" s="438">
        <v>23102.640672306952</v>
      </c>
      <c r="R43" s="438">
        <v>13958.576770634256</v>
      </c>
      <c r="S43" s="438">
        <v>7554.0981400870587</v>
      </c>
      <c r="T43" s="438">
        <v>14912.7227414876</v>
      </c>
      <c r="U43" s="438">
        <v>22069.584013872925</v>
      </c>
      <c r="V43" s="438">
        <v>18273.393926381417</v>
      </c>
      <c r="W43" s="438">
        <v>19606.396264585816</v>
      </c>
      <c r="X43" s="438">
        <v>17579.179500796603</v>
      </c>
      <c r="Y43" s="438">
        <v>22127.327196782167</v>
      </c>
      <c r="Z43" s="438">
        <v>26893.041980421684</v>
      </c>
      <c r="AA43" s="438">
        <v>78465.006592094898</v>
      </c>
      <c r="AB43" s="438">
        <f t="shared" si="5"/>
        <v>284241.57456927729</v>
      </c>
      <c r="AC43" s="438">
        <v>23199.527434545929</v>
      </c>
      <c r="AD43" s="438">
        <v>17722.587247284588</v>
      </c>
      <c r="AE43" s="438">
        <v>19506.552260129149</v>
      </c>
      <c r="AF43" s="438">
        <v>17218.953209260104</v>
      </c>
      <c r="AG43" s="438">
        <v>19846.355423444453</v>
      </c>
      <c r="AH43" s="438">
        <v>19627.121143153465</v>
      </c>
      <c r="AI43" s="438">
        <v>17048.186342204244</v>
      </c>
      <c r="AJ43" s="438">
        <v>19561.376379390738</v>
      </c>
      <c r="AK43" s="438">
        <v>17229.973152106948</v>
      </c>
      <c r="AL43" s="438">
        <v>20010.214686133735</v>
      </c>
      <c r="AM43" s="438">
        <v>22777.189192535043</v>
      </c>
      <c r="AN43" s="438">
        <v>79252.265916562901</v>
      </c>
      <c r="AO43" s="438">
        <f t="shared" si="6"/>
        <v>293000.30238675128</v>
      </c>
      <c r="AP43" s="438">
        <v>21696.574856800569</v>
      </c>
      <c r="AQ43" s="438">
        <v>17972.67488354837</v>
      </c>
      <c r="AR43" s="438">
        <v>14569.1266464032</v>
      </c>
      <c r="AS43" s="438">
        <f t="shared" si="7"/>
        <v>54238.376386752141</v>
      </c>
    </row>
    <row r="44" spans="2:45">
      <c r="B44" s="243" t="s">
        <v>311</v>
      </c>
      <c r="C44" s="438">
        <v>13029.18</v>
      </c>
      <c r="D44" s="438">
        <v>13998.63</v>
      </c>
      <c r="E44" s="438">
        <v>17032.02</v>
      </c>
      <c r="F44" s="438">
        <v>17132.580000000002</v>
      </c>
      <c r="G44" s="438">
        <v>18004.009999999998</v>
      </c>
      <c r="H44" s="438">
        <v>20948.25</v>
      </c>
      <c r="I44" s="438">
        <v>19782.32</v>
      </c>
      <c r="J44" s="438">
        <v>20499.599999999999</v>
      </c>
      <c r="K44" s="438">
        <v>14914.059470936374</v>
      </c>
      <c r="L44" s="438">
        <v>14335.951963048499</v>
      </c>
      <c r="M44" s="438">
        <v>13439.129368485592</v>
      </c>
      <c r="N44" s="438">
        <v>15129.502982493637</v>
      </c>
      <c r="O44" s="438">
        <f t="shared" si="4"/>
        <v>198245.23378496408</v>
      </c>
      <c r="P44" s="438">
        <v>13843.383330402672</v>
      </c>
      <c r="Q44" s="438">
        <v>17333.914150703149</v>
      </c>
      <c r="R44" s="438">
        <v>18169.540289402084</v>
      </c>
      <c r="S44" s="438">
        <v>18427.787890779578</v>
      </c>
      <c r="T44" s="438">
        <v>18008.852720376322</v>
      </c>
      <c r="U44" s="438">
        <v>18394.015284415142</v>
      </c>
      <c r="V44" s="438">
        <v>20400.00721413971</v>
      </c>
      <c r="W44" s="438">
        <v>18257.508399263035</v>
      </c>
      <c r="X44" s="438">
        <v>14790.756771109933</v>
      </c>
      <c r="Y44" s="438">
        <v>14621.917113586354</v>
      </c>
      <c r="Z44" s="438">
        <v>13067.530685240961</v>
      </c>
      <c r="AA44" s="438">
        <v>13986.076410427986</v>
      </c>
      <c r="AB44" s="438">
        <f t="shared" si="5"/>
        <v>199301.29025984692</v>
      </c>
      <c r="AC44" s="438">
        <v>13954.527486390742</v>
      </c>
      <c r="AD44" s="438">
        <v>13388.174065688554</v>
      </c>
      <c r="AE44" s="438">
        <v>15853.593119606832</v>
      </c>
      <c r="AF44" s="438">
        <v>16000.768769859287</v>
      </c>
      <c r="AG44" s="438">
        <v>17040.744401488071</v>
      </c>
      <c r="AH44" s="438">
        <v>17396.007317565036</v>
      </c>
      <c r="AI44" s="438">
        <v>15369.354901372135</v>
      </c>
      <c r="AJ44" s="438">
        <v>15066.994093876283</v>
      </c>
      <c r="AK44" s="438">
        <v>11679.181456656897</v>
      </c>
      <c r="AL44" s="438">
        <v>13266.239684569098</v>
      </c>
      <c r="AM44" s="438">
        <v>11713.703279584865</v>
      </c>
      <c r="AN44" s="438">
        <v>13362.149262288473</v>
      </c>
      <c r="AO44" s="438">
        <f t="shared" si="6"/>
        <v>174091.43783894629</v>
      </c>
      <c r="AP44" s="438">
        <v>12440.056531017182</v>
      </c>
      <c r="AQ44" s="438">
        <v>12657.623974607359</v>
      </c>
      <c r="AR44" s="438">
        <v>14654.707899947</v>
      </c>
      <c r="AS44" s="438">
        <f t="shared" si="7"/>
        <v>39752.388405571546</v>
      </c>
    </row>
    <row r="45" spans="2:45">
      <c r="B45" s="243" t="s">
        <v>413</v>
      </c>
      <c r="C45" s="438">
        <v>37905.629999999997</v>
      </c>
      <c r="D45" s="438">
        <v>38818.83</v>
      </c>
      <c r="E45" s="438">
        <v>43331</v>
      </c>
      <c r="F45" s="438">
        <v>43759.68</v>
      </c>
      <c r="G45" s="438">
        <v>37093.089999999997</v>
      </c>
      <c r="H45" s="438">
        <v>37849.43</v>
      </c>
      <c r="I45" s="438">
        <v>36017.96</v>
      </c>
      <c r="J45" s="438">
        <v>40585.81</v>
      </c>
      <c r="K45" s="438">
        <v>35086.170289148969</v>
      </c>
      <c r="L45" s="438">
        <v>46108.666974595842</v>
      </c>
      <c r="M45" s="438">
        <v>66505.78377273657</v>
      </c>
      <c r="N45" s="438">
        <v>66265.982085608252</v>
      </c>
      <c r="O45" s="438">
        <f t="shared" si="4"/>
        <v>529328.03312208969</v>
      </c>
      <c r="P45" s="438">
        <v>39887.751011077897</v>
      </c>
      <c r="Q45" s="438">
        <v>37158.410910840103</v>
      </c>
      <c r="R45" s="438">
        <v>42299.324979523437</v>
      </c>
      <c r="S45" s="438">
        <v>33806.054610209729</v>
      </c>
      <c r="T45" s="438">
        <v>35775.449600112122</v>
      </c>
      <c r="U45" s="438">
        <v>32243.058496158734</v>
      </c>
      <c r="V45" s="438">
        <v>31454.79826173585</v>
      </c>
      <c r="W45" s="438">
        <v>33720.378599039053</v>
      </c>
      <c r="X45" s="438">
        <v>33459.718534253858</v>
      </c>
      <c r="Y45" s="438">
        <v>43958.362555005486</v>
      </c>
      <c r="Z45" s="438">
        <v>58010.404743975894</v>
      </c>
      <c r="AA45" s="438">
        <v>57061.538878891719</v>
      </c>
      <c r="AB45" s="438">
        <f t="shared" si="5"/>
        <v>478835.25118082395</v>
      </c>
      <c r="AC45" s="438">
        <v>34472.494599498837</v>
      </c>
      <c r="AD45" s="438">
        <v>31133.940415515506</v>
      </c>
      <c r="AE45" s="438">
        <v>32504.777415852332</v>
      </c>
      <c r="AF45" s="438">
        <v>34212.187017703138</v>
      </c>
      <c r="AG45" s="438">
        <v>32576.537311255379</v>
      </c>
      <c r="AH45" s="438">
        <v>29162.801417418104</v>
      </c>
      <c r="AI45" s="438">
        <v>31781.606901301493</v>
      </c>
      <c r="AJ45" s="438">
        <v>30248.208734846132</v>
      </c>
      <c r="AK45" s="438">
        <v>33337.798024682146</v>
      </c>
      <c r="AL45" s="438">
        <v>43032.601679079453</v>
      </c>
      <c r="AM45" s="438">
        <v>55327.659311070522</v>
      </c>
      <c r="AN45" s="438">
        <v>60518.666296392512</v>
      </c>
      <c r="AO45" s="438">
        <f t="shared" si="6"/>
        <v>448309.27912461554</v>
      </c>
      <c r="AP45" s="438">
        <v>35665.886713339074</v>
      </c>
      <c r="AQ45" s="438">
        <v>34584.030669030042</v>
      </c>
      <c r="AR45" s="438">
        <v>37434.416218175698</v>
      </c>
      <c r="AS45" s="438">
        <f t="shared" si="7"/>
        <v>107684.33360054481</v>
      </c>
    </row>
    <row r="46" spans="2:45">
      <c r="B46" s="243" t="s">
        <v>121</v>
      </c>
      <c r="C46" s="438">
        <v>70053.899999999994</v>
      </c>
      <c r="D46" s="438">
        <v>28518.17</v>
      </c>
      <c r="E46" s="438">
        <v>28469.3</v>
      </c>
      <c r="F46" s="438">
        <v>30790.91</v>
      </c>
      <c r="G46" s="438">
        <v>30937.57</v>
      </c>
      <c r="H46" s="438">
        <v>62980.17</v>
      </c>
      <c r="I46" s="438">
        <v>44879.27</v>
      </c>
      <c r="J46" s="438">
        <v>22365.49</v>
      </c>
      <c r="K46" s="438">
        <v>19038.88</v>
      </c>
      <c r="L46" s="438">
        <v>36990.416295612013</v>
      </c>
      <c r="M46" s="438">
        <v>35623.03045166564</v>
      </c>
      <c r="N46" s="438">
        <v>79053.274486564216</v>
      </c>
      <c r="O46" s="438">
        <f t="shared" si="4"/>
        <v>489700.38123384188</v>
      </c>
      <c r="P46" s="438">
        <v>59812.389748549322</v>
      </c>
      <c r="Q46" s="438">
        <v>30792.741518349794</v>
      </c>
      <c r="R46" s="438">
        <v>26197.960157787213</v>
      </c>
      <c r="S46" s="438">
        <v>29167.315393747525</v>
      </c>
      <c r="T46" s="438">
        <v>28317.777219093001</v>
      </c>
      <c r="U46" s="438">
        <v>53656.207529288411</v>
      </c>
      <c r="V46" s="438">
        <v>37935.020113708575</v>
      </c>
      <c r="W46" s="438">
        <v>19709.107438315088</v>
      </c>
      <c r="X46" s="438">
        <v>24003.418215613387</v>
      </c>
      <c r="Y46" s="438">
        <v>39373.217117024185</v>
      </c>
      <c r="Z46" s="438">
        <v>37987.288215361441</v>
      </c>
      <c r="AA46" s="438">
        <v>68681.87852098346</v>
      </c>
      <c r="AB46" s="438">
        <f t="shared" si="5"/>
        <v>455634.32118782139</v>
      </c>
      <c r="AC46" s="438">
        <v>54383.441769636236</v>
      </c>
      <c r="AD46" s="438">
        <v>27627.190233490594</v>
      </c>
      <c r="AE46" s="438">
        <v>26600.976455797474</v>
      </c>
      <c r="AF46" s="438">
        <v>32545.305637766691</v>
      </c>
      <c r="AG46" s="438">
        <v>23314.189875264427</v>
      </c>
      <c r="AH46" s="438">
        <v>52916.562415372646</v>
      </c>
      <c r="AI46" s="438">
        <v>33677.241987037974</v>
      </c>
      <c r="AJ46" s="438">
        <v>23069.422054709357</v>
      </c>
      <c r="AK46" s="438">
        <v>21392.544351300392</v>
      </c>
      <c r="AL46" s="438">
        <v>47898.156910779908</v>
      </c>
      <c r="AM46" s="438">
        <v>29343.121950213026</v>
      </c>
      <c r="AN46" s="438">
        <v>64814.382821668201</v>
      </c>
      <c r="AO46" s="438">
        <f t="shared" si="6"/>
        <v>437582.5364630369</v>
      </c>
      <c r="AP46" s="438">
        <v>54316.559058065955</v>
      </c>
      <c r="AQ46" s="438">
        <v>21985.850199925797</v>
      </c>
      <c r="AR46" s="438">
        <v>27628.778003959698</v>
      </c>
      <c r="AS46" s="438">
        <f t="shared" si="7"/>
        <v>103931.18726195145</v>
      </c>
    </row>
    <row r="47" spans="2:45">
      <c r="B47" s="243" t="s">
        <v>168</v>
      </c>
      <c r="C47" s="438">
        <v>26972.34</v>
      </c>
      <c r="D47" s="438">
        <v>24587.17</v>
      </c>
      <c r="E47" s="438">
        <v>28029.66</v>
      </c>
      <c r="F47" s="438">
        <v>32864.36</v>
      </c>
      <c r="G47" s="438">
        <v>35520.199999999997</v>
      </c>
      <c r="H47" s="438">
        <v>31558.47</v>
      </c>
      <c r="I47" s="438">
        <v>42333.14</v>
      </c>
      <c r="J47" s="438">
        <v>41993.99</v>
      </c>
      <c r="K47" s="438">
        <v>29970.03</v>
      </c>
      <c r="L47" s="438">
        <v>30672.95807852194</v>
      </c>
      <c r="M47" s="438">
        <v>34403.396689147761</v>
      </c>
      <c r="N47" s="438">
        <v>67274.452950434264</v>
      </c>
      <c r="O47" s="438">
        <f t="shared" si="4"/>
        <v>426180.16771810397</v>
      </c>
      <c r="P47" s="438">
        <v>33841.313891331105</v>
      </c>
      <c r="Q47" s="438">
        <v>27710.017260405762</v>
      </c>
      <c r="R47" s="438">
        <v>30990.391511876405</v>
      </c>
      <c r="S47" s="438">
        <v>31440.789473684206</v>
      </c>
      <c r="T47" s="438">
        <v>35883.832090892363</v>
      </c>
      <c r="U47" s="438">
        <v>40142.173290585371</v>
      </c>
      <c r="V47" s="438">
        <v>46913.362991463262</v>
      </c>
      <c r="W47" s="438">
        <v>44446.711823994803</v>
      </c>
      <c r="X47" s="438">
        <v>36641.74190122146</v>
      </c>
      <c r="Y47" s="438">
        <v>39979.879675467535</v>
      </c>
      <c r="Z47" s="438">
        <v>35390.534638554214</v>
      </c>
      <c r="AA47" s="438">
        <v>57078.627686798616</v>
      </c>
      <c r="AB47" s="438">
        <f t="shared" si="5"/>
        <v>460459.37623627513</v>
      </c>
      <c r="AC47" s="438">
        <v>27306.560701633116</v>
      </c>
      <c r="AD47" s="438">
        <v>23589.944245519197</v>
      </c>
      <c r="AE47" s="438">
        <v>30112.628321618373</v>
      </c>
      <c r="AF47" s="438">
        <v>33050.495142986845</v>
      </c>
      <c r="AG47" s="438">
        <v>33261.455613100887</v>
      </c>
      <c r="AH47" s="438">
        <v>38554.074500878676</v>
      </c>
      <c r="AI47" s="438">
        <v>42563.204478429005</v>
      </c>
      <c r="AJ47" s="438">
        <v>38284.662146409704</v>
      </c>
      <c r="AK47" s="438">
        <v>32977.629917290571</v>
      </c>
      <c r="AL47" s="438">
        <v>38368.837429703075</v>
      </c>
      <c r="AM47" s="438">
        <v>36555.063806959435</v>
      </c>
      <c r="AN47" s="438">
        <v>69102.817905741336</v>
      </c>
      <c r="AO47" s="438">
        <f t="shared" si="6"/>
        <v>443727.37421027024</v>
      </c>
      <c r="AP47" s="438">
        <v>32490.894912208452</v>
      </c>
      <c r="AQ47" s="438">
        <v>23282.716929799248</v>
      </c>
      <c r="AR47" s="438">
        <v>27670.286048911101</v>
      </c>
      <c r="AS47" s="438">
        <f t="shared" si="7"/>
        <v>83443.897890918801</v>
      </c>
    </row>
    <row r="48" spans="2:45">
      <c r="B48" s="243" t="s">
        <v>183</v>
      </c>
      <c r="C48" s="438">
        <v>68609.27</v>
      </c>
      <c r="D48" s="438">
        <v>69216.39</v>
      </c>
      <c r="E48" s="438">
        <v>72608.2</v>
      </c>
      <c r="F48" s="438">
        <v>72328.12</v>
      </c>
      <c r="G48" s="438">
        <v>75860.929999999993</v>
      </c>
      <c r="H48" s="438">
        <v>79174.98</v>
      </c>
      <c r="I48" s="438">
        <v>79115.67</v>
      </c>
      <c r="J48" s="438">
        <v>78371.42</v>
      </c>
      <c r="K48" s="438">
        <v>73157.279999999999</v>
      </c>
      <c r="L48" s="438">
        <v>73853.63377367206</v>
      </c>
      <c r="M48" s="438">
        <v>66290.248109544249</v>
      </c>
      <c r="N48" s="438">
        <v>82456.019138477088</v>
      </c>
      <c r="O48" s="438">
        <f t="shared" si="4"/>
        <v>891042.16102169338</v>
      </c>
      <c r="P48" s="438">
        <v>63562.192948830663</v>
      </c>
      <c r="Q48" s="438">
        <v>60458.264565235848</v>
      </c>
      <c r="R48" s="438">
        <v>66405.214679106371</v>
      </c>
      <c r="S48" s="438">
        <v>63103.131381084277</v>
      </c>
      <c r="T48" s="438">
        <v>68468.595373038872</v>
      </c>
      <c r="U48" s="438">
        <v>68186.299679390242</v>
      </c>
      <c r="V48" s="438">
        <v>70504.174874181947</v>
      </c>
      <c r="W48" s="438">
        <v>72018.292294353538</v>
      </c>
      <c r="X48" s="438">
        <v>67066.284121083387</v>
      </c>
      <c r="Y48" s="438">
        <v>66242.498624862463</v>
      </c>
      <c r="Z48" s="438">
        <v>66799.728219126497</v>
      </c>
      <c r="AA48" s="438">
        <v>76960.510331232406</v>
      </c>
      <c r="AB48" s="438">
        <f t="shared" si="5"/>
        <v>809775.18709152634</v>
      </c>
      <c r="AC48" s="438">
        <v>70380.64232264756</v>
      </c>
      <c r="AD48" s="438">
        <v>70619.116106960835</v>
      </c>
      <c r="AE48" s="438">
        <v>73212.67638150751</v>
      </c>
      <c r="AF48" s="438">
        <v>77938.616867907418</v>
      </c>
      <c r="AG48" s="438">
        <v>73984.274053541463</v>
      </c>
      <c r="AH48" s="438">
        <v>80736.743222609526</v>
      </c>
      <c r="AI48" s="438">
        <v>81825.143941935807</v>
      </c>
      <c r="AJ48" s="438">
        <v>76121.320756916379</v>
      </c>
      <c r="AK48" s="438">
        <v>74079.79193816398</v>
      </c>
      <c r="AL48" s="438">
        <v>77307.654206192383</v>
      </c>
      <c r="AM48" s="438">
        <v>76309.854022881773</v>
      </c>
      <c r="AN48" s="438">
        <v>82274.610844852141</v>
      </c>
      <c r="AO48" s="438">
        <f t="shared" si="6"/>
        <v>914790.44466611673</v>
      </c>
      <c r="AP48" s="438">
        <v>68662.590131406527</v>
      </c>
      <c r="AQ48" s="438">
        <v>68654.537285131271</v>
      </c>
      <c r="AR48" s="438">
        <v>71309.971352351204</v>
      </c>
      <c r="AS48" s="438">
        <f t="shared" si="7"/>
        <v>208627.09876888897</v>
      </c>
    </row>
    <row r="49" spans="2:45">
      <c r="B49" s="243" t="s">
        <v>1062</v>
      </c>
      <c r="C49" s="438">
        <v>37723.51</v>
      </c>
      <c r="D49" s="438">
        <v>30414.16</v>
      </c>
      <c r="E49" s="438">
        <v>40679.050000000003</v>
      </c>
      <c r="F49" s="438">
        <v>43379.99</v>
      </c>
      <c r="G49" s="438">
        <v>48271.9</v>
      </c>
      <c r="H49" s="438">
        <v>44360.26</v>
      </c>
      <c r="I49" s="438">
        <v>37834.199999999997</v>
      </c>
      <c r="J49" s="438">
        <v>31280.63</v>
      </c>
      <c r="K49" s="438">
        <v>25037.45</v>
      </c>
      <c r="L49" s="438">
        <v>38875.79333025404</v>
      </c>
      <c r="M49" s="438">
        <v>51094.363376251793</v>
      </c>
      <c r="N49" s="438">
        <v>45834.285736491351</v>
      </c>
      <c r="O49" s="438">
        <f t="shared" si="4"/>
        <v>474785.59244299715</v>
      </c>
      <c r="P49" s="438">
        <v>37828.074925268156</v>
      </c>
      <c r="Q49" s="438">
        <v>37230.462918423364</v>
      </c>
      <c r="R49" s="438">
        <v>38473.942646795775</v>
      </c>
      <c r="S49" s="438">
        <v>28457.697269489508</v>
      </c>
      <c r="T49" s="438">
        <v>45475.92308837828</v>
      </c>
      <c r="U49" s="438">
        <v>48876.293025225335</v>
      </c>
      <c r="V49" s="438">
        <v>34397.718562668539</v>
      </c>
      <c r="W49" s="438">
        <v>34599.524222390814</v>
      </c>
      <c r="X49" s="438">
        <v>31483.581253319175</v>
      </c>
      <c r="Y49" s="438">
        <v>27022.272070957086</v>
      </c>
      <c r="Z49" s="438">
        <v>36585.047609186746</v>
      </c>
      <c r="AA49" s="438">
        <v>51118.351487968735</v>
      </c>
      <c r="AB49" s="438">
        <f t="shared" si="5"/>
        <v>451548.88908007153</v>
      </c>
      <c r="AC49" s="438">
        <v>39424.958420461429</v>
      </c>
      <c r="AD49" s="438">
        <v>40226.761751827733</v>
      </c>
      <c r="AE49" s="438">
        <v>42205.441339505109</v>
      </c>
      <c r="AF49" s="438">
        <v>37245.37884702679</v>
      </c>
      <c r="AG49" s="438">
        <v>50970.763950689325</v>
      </c>
      <c r="AH49" s="438">
        <v>50883.028434790118</v>
      </c>
      <c r="AI49" s="438">
        <v>37320.325904603807</v>
      </c>
      <c r="AJ49" s="438">
        <v>38937.239431147034</v>
      </c>
      <c r="AK49" s="438">
        <v>33370.883254606902</v>
      </c>
      <c r="AL49" s="438">
        <v>35375.162677586341</v>
      </c>
      <c r="AM49" s="438">
        <v>51215.113944683428</v>
      </c>
      <c r="AN49" s="438">
        <v>33328.243037203596</v>
      </c>
      <c r="AO49" s="438">
        <f t="shared" si="6"/>
        <v>490503.30099413166</v>
      </c>
      <c r="AP49" s="438">
        <v>34045.635019280446</v>
      </c>
      <c r="AQ49" s="438">
        <v>46212.157961993478</v>
      </c>
      <c r="AR49" s="438">
        <v>43777.367762564703</v>
      </c>
      <c r="AS49" s="438">
        <f t="shared" si="7"/>
        <v>124035.16074383864</v>
      </c>
    </row>
    <row r="50" spans="2:45">
      <c r="B50" s="243" t="s">
        <v>136</v>
      </c>
      <c r="C50" s="438">
        <v>19445.95</v>
      </c>
      <c r="D50" s="438">
        <v>15520.88</v>
      </c>
      <c r="E50" s="438">
        <v>14298.02</v>
      </c>
      <c r="F50" s="438">
        <v>18151.27</v>
      </c>
      <c r="G50" s="438">
        <v>13672.4</v>
      </c>
      <c r="H50" s="438">
        <v>17034.310000000001</v>
      </c>
      <c r="I50" s="438">
        <v>22274.59</v>
      </c>
      <c r="J50" s="438">
        <v>15965.99</v>
      </c>
      <c r="K50" s="438">
        <v>12504.1</v>
      </c>
      <c r="L50" s="438">
        <v>11827.525173210162</v>
      </c>
      <c r="M50" s="438">
        <v>17537.870427140813</v>
      </c>
      <c r="N50" s="438">
        <v>23661.773563642724</v>
      </c>
      <c r="O50" s="438">
        <f t="shared" si="4"/>
        <v>201894.67916399371</v>
      </c>
      <c r="P50" s="438">
        <v>14844.645683136978</v>
      </c>
      <c r="Q50" s="438">
        <v>15375.993888118615</v>
      </c>
      <c r="R50" s="438">
        <v>14942.366243327466</v>
      </c>
      <c r="S50" s="438">
        <v>14778.749505342301</v>
      </c>
      <c r="T50" s="438">
        <v>13383.305447760538</v>
      </c>
      <c r="U50" s="438">
        <v>14578.186437602082</v>
      </c>
      <c r="V50" s="438">
        <v>15854.90475617925</v>
      </c>
      <c r="W50" s="438">
        <v>13393.724937682888</v>
      </c>
      <c r="X50" s="438">
        <v>13441.728624535319</v>
      </c>
      <c r="Y50" s="438">
        <v>13105.24786853685</v>
      </c>
      <c r="Z50" s="438">
        <v>16282.748493975902</v>
      </c>
      <c r="AA50" s="438">
        <v>23182.251078336507</v>
      </c>
      <c r="AB50" s="438">
        <f t="shared" si="5"/>
        <v>183163.85296453469</v>
      </c>
      <c r="AC50" s="438">
        <v>15913.702583599761</v>
      </c>
      <c r="AD50" s="438">
        <v>16597.919430286951</v>
      </c>
      <c r="AE50" s="438">
        <v>15532.60757757586</v>
      </c>
      <c r="AF50" s="438">
        <v>15756.673626872451</v>
      </c>
      <c r="AG50" s="438">
        <v>15359.599533153403</v>
      </c>
      <c r="AH50" s="438">
        <v>16454.224885482985</v>
      </c>
      <c r="AI50" s="438">
        <v>17971.737863563314</v>
      </c>
      <c r="AJ50" s="438">
        <v>14735.617423064967</v>
      </c>
      <c r="AK50" s="438">
        <v>13330.699576184166</v>
      </c>
      <c r="AL50" s="438">
        <v>14430.321778858619</v>
      </c>
      <c r="AM50" s="438">
        <v>17254.062084119956</v>
      </c>
      <c r="AN50" s="438">
        <v>22724.566196955988</v>
      </c>
      <c r="AO50" s="438">
        <f t="shared" si="6"/>
        <v>196061.73255971837</v>
      </c>
      <c r="AP50" s="438">
        <v>17081.195013290402</v>
      </c>
      <c r="AQ50" s="438">
        <v>20858.485510532169</v>
      </c>
      <c r="AR50" s="438">
        <v>17251.788851398502</v>
      </c>
      <c r="AS50" s="438">
        <f t="shared" si="7"/>
        <v>55191.469375221073</v>
      </c>
    </row>
    <row r="51" spans="2:45">
      <c r="B51" s="243" t="s">
        <v>967</v>
      </c>
      <c r="C51" s="438">
        <v>133544.9</v>
      </c>
      <c r="D51" s="438">
        <v>122856.48</v>
      </c>
      <c r="E51" s="438">
        <v>137372.13</v>
      </c>
      <c r="F51" s="438">
        <v>148738.6</v>
      </c>
      <c r="G51" s="438">
        <v>186570.22</v>
      </c>
      <c r="H51" s="438">
        <v>221792.26</v>
      </c>
      <c r="I51" s="438">
        <v>170210.64</v>
      </c>
      <c r="J51" s="438">
        <v>167499.57999999999</v>
      </c>
      <c r="K51" s="438">
        <v>159866.39000000001</v>
      </c>
      <c r="L51" s="438">
        <v>179613.80556120092</v>
      </c>
      <c r="M51" s="438">
        <v>161773.2822399346</v>
      </c>
      <c r="N51" s="438">
        <v>225763.00917088427</v>
      </c>
      <c r="O51" s="438">
        <f t="shared" si="4"/>
        <v>2015601.2969720201</v>
      </c>
      <c r="P51" s="438">
        <v>122828.1246175488</v>
      </c>
      <c r="Q51" s="438">
        <v>125165.90447355763</v>
      </c>
      <c r="R51" s="438">
        <v>137379.88218680274</v>
      </c>
      <c r="S51" s="438">
        <v>148867.02888800946</v>
      </c>
      <c r="T51" s="438">
        <v>181102.75271774831</v>
      </c>
      <c r="U51" s="438">
        <v>208945.93390196198</v>
      </c>
      <c r="V51" s="438">
        <v>154314.62465861655</v>
      </c>
      <c r="W51" s="438">
        <v>165207.23322856834</v>
      </c>
      <c r="X51" s="438">
        <v>137495.53120021246</v>
      </c>
      <c r="Y51" s="438">
        <v>133966.88935299776</v>
      </c>
      <c r="Z51" s="438">
        <v>126337.8157567771</v>
      </c>
      <c r="AA51" s="438">
        <v>189330.07905088298</v>
      </c>
      <c r="AB51" s="438">
        <f t="shared" si="5"/>
        <v>1830941.8000336839</v>
      </c>
      <c r="AC51" s="438">
        <v>111063.13016503934</v>
      </c>
      <c r="AD51" s="438">
        <v>101866.22196068261</v>
      </c>
      <c r="AE51" s="438">
        <v>102137.92925310016</v>
      </c>
      <c r="AF51" s="438">
        <v>148167.71711302773</v>
      </c>
      <c r="AG51" s="438">
        <v>139966.62101539134</v>
      </c>
      <c r="AH51" s="438">
        <v>217167.60513958108</v>
      </c>
      <c r="AI51" s="438">
        <v>139473.62019884505</v>
      </c>
      <c r="AJ51" s="438">
        <v>160289.50965573516</v>
      </c>
      <c r="AK51" s="438">
        <v>145891.86613394076</v>
      </c>
      <c r="AL51" s="438">
        <v>151114.48249841301</v>
      </c>
      <c r="AM51" s="438">
        <v>128504.40819947797</v>
      </c>
      <c r="AN51" s="438">
        <v>190391.59180858021</v>
      </c>
      <c r="AO51" s="438">
        <f t="shared" si="6"/>
        <v>1736034.7031418146</v>
      </c>
      <c r="AP51" s="438">
        <v>100460.04975478267</v>
      </c>
      <c r="AQ51" s="438">
        <v>96302.160847520499</v>
      </c>
      <c r="AR51" s="438">
        <v>126627.41239786999</v>
      </c>
      <c r="AS51" s="438">
        <f t="shared" si="7"/>
        <v>323389.62300017313</v>
      </c>
    </row>
    <row r="52" spans="2:45">
      <c r="B52" s="243" t="s">
        <v>986</v>
      </c>
      <c r="C52" s="438">
        <v>18209.25</v>
      </c>
      <c r="D52" s="438">
        <v>16699.89</v>
      </c>
      <c r="E52" s="438">
        <v>20354.68</v>
      </c>
      <c r="F52" s="438">
        <v>19631.88</v>
      </c>
      <c r="G52" s="438">
        <v>18170.68</v>
      </c>
      <c r="H52" s="438">
        <v>21778.63</v>
      </c>
      <c r="I52" s="438">
        <v>16621.88</v>
      </c>
      <c r="J52" s="438">
        <v>17842.37</v>
      </c>
      <c r="K52" s="438">
        <v>14825.69</v>
      </c>
      <c r="L52" s="438">
        <v>19821.946346420322</v>
      </c>
      <c r="M52" s="438">
        <v>23107.294911097484</v>
      </c>
      <c r="N52" s="438">
        <v>48833.505352944609</v>
      </c>
      <c r="O52" s="438">
        <f t="shared" si="4"/>
        <v>255897.69661046242</v>
      </c>
      <c r="P52" s="438">
        <v>17276.917724635132</v>
      </c>
      <c r="Q52" s="438">
        <v>16306.171698593702</v>
      </c>
      <c r="R52" s="438">
        <v>17254.610982969149</v>
      </c>
      <c r="S52" s="438">
        <v>18662.578551642262</v>
      </c>
      <c r="T52" s="438">
        <v>17343.216920556781</v>
      </c>
      <c r="U52" s="438">
        <v>17439.961284858753</v>
      </c>
      <c r="V52" s="438">
        <v>18909.442948178425</v>
      </c>
      <c r="W52" s="438">
        <v>19075.908637693727</v>
      </c>
      <c r="X52" s="438">
        <v>19051.595592140206</v>
      </c>
      <c r="Y52" s="438">
        <v>21620.895867711766</v>
      </c>
      <c r="Z52" s="438">
        <v>29315.314495481925</v>
      </c>
      <c r="AA52" s="438">
        <v>57106.959696890219</v>
      </c>
      <c r="AB52" s="438">
        <f t="shared" si="5"/>
        <v>269363.57440135203</v>
      </c>
      <c r="AC52" s="438">
        <v>23197.003058843864</v>
      </c>
      <c r="AD52" s="438">
        <v>23739.95192547451</v>
      </c>
      <c r="AE52" s="438">
        <v>24218.945939767986</v>
      </c>
      <c r="AF52" s="438">
        <v>28040.084321379945</v>
      </c>
      <c r="AG52" s="438">
        <v>24678.955758990443</v>
      </c>
      <c r="AH52" s="438">
        <v>25876.949670133385</v>
      </c>
      <c r="AI52" s="438">
        <v>26926.024087449445</v>
      </c>
      <c r="AJ52" s="438">
        <v>24918.663156667706</v>
      </c>
      <c r="AK52" s="438">
        <v>28756.892888482296</v>
      </c>
      <c r="AL52" s="438">
        <v>29885.041476302449</v>
      </c>
      <c r="AM52" s="438">
        <v>35266.542869817284</v>
      </c>
      <c r="AN52" s="438">
        <v>62483.751731180964</v>
      </c>
      <c r="AO52" s="438">
        <f t="shared" si="6"/>
        <v>357988.8068844903</v>
      </c>
      <c r="AP52" s="438">
        <v>20639.826176481598</v>
      </c>
      <c r="AQ52" s="438">
        <v>25246.569932808441</v>
      </c>
      <c r="AR52" s="438">
        <v>23385.740907020601</v>
      </c>
      <c r="AS52" s="438">
        <f t="shared" si="7"/>
        <v>69272.137016310648</v>
      </c>
    </row>
    <row r="53" spans="2:45">
      <c r="B53" s="243" t="s">
        <v>988</v>
      </c>
      <c r="C53" s="438"/>
      <c r="D53" s="438"/>
      <c r="E53" s="438"/>
      <c r="F53" s="438"/>
      <c r="G53" s="438"/>
      <c r="H53" s="438"/>
      <c r="I53" s="438"/>
      <c r="J53" s="438"/>
      <c r="K53" s="438"/>
      <c r="L53" s="438"/>
      <c r="M53" s="438"/>
      <c r="N53" s="438">
        <v>6819.0635941477067</v>
      </c>
      <c r="O53" s="438">
        <f t="shared" si="4"/>
        <v>6819.0635941477067</v>
      </c>
      <c r="P53" s="438">
        <v>7680.6860031651131</v>
      </c>
      <c r="Q53" s="438">
        <v>11160.331286607623</v>
      </c>
      <c r="R53" s="438">
        <v>11021.953172219659</v>
      </c>
      <c r="S53" s="438">
        <v>11237.654135338345</v>
      </c>
      <c r="T53" s="438">
        <v>10048.46199532223</v>
      </c>
      <c r="U53" s="438">
        <v>8442.3729155324345</v>
      </c>
      <c r="V53" s="438">
        <v>8271.1182603617344</v>
      </c>
      <c r="W53" s="438">
        <v>6662.9464975976298</v>
      </c>
      <c r="X53" s="438">
        <v>6188.0432819968155</v>
      </c>
      <c r="Y53" s="438">
        <v>8234.4621665291488</v>
      </c>
      <c r="Z53" s="438">
        <v>8749.3147590361441</v>
      </c>
      <c r="AA53" s="438">
        <v>9296.9870961324541</v>
      </c>
      <c r="AB53" s="438">
        <f t="shared" si="5"/>
        <v>106994.33156983933</v>
      </c>
      <c r="AC53" s="438">
        <v>13199.020115786749</v>
      </c>
      <c r="AD53" s="438">
        <v>11529.014871186206</v>
      </c>
      <c r="AE53" s="438">
        <v>11928.433624778558</v>
      </c>
      <c r="AF53" s="438">
        <v>9712.1425692237881</v>
      </c>
      <c r="AG53" s="438">
        <v>13678.380844700561</v>
      </c>
      <c r="AH53" s="438">
        <v>10424.487280689116</v>
      </c>
      <c r="AI53" s="438">
        <v>9824.502781358713</v>
      </c>
      <c r="AJ53" s="438">
        <v>8821.0142601802927</v>
      </c>
      <c r="AK53" s="438">
        <v>9660.1662777020611</v>
      </c>
      <c r="AL53" s="438">
        <v>8850.1327527783487</v>
      </c>
      <c r="AM53" s="438">
        <v>9267.6108239711939</v>
      </c>
      <c r="AN53" s="438">
        <v>8598.9089931827748</v>
      </c>
      <c r="AO53" s="438">
        <f t="shared" si="6"/>
        <v>125493.81519553837</v>
      </c>
      <c r="AP53" s="438">
        <v>9454.7806521657731</v>
      </c>
      <c r="AQ53" s="438">
        <v>10052.909847891502</v>
      </c>
      <c r="AR53" s="438">
        <v>10874.062816616</v>
      </c>
      <c r="AS53" s="438">
        <f t="shared" si="7"/>
        <v>30381.753316673276</v>
      </c>
    </row>
    <row r="54" spans="2:45">
      <c r="B54" s="243" t="s">
        <v>990</v>
      </c>
      <c r="C54" s="438"/>
      <c r="D54" s="438"/>
      <c r="E54" s="438"/>
      <c r="F54" s="438"/>
      <c r="G54" s="438"/>
      <c r="H54" s="438"/>
      <c r="I54" s="438"/>
      <c r="J54" s="438"/>
      <c r="K54" s="438"/>
      <c r="L54" s="438"/>
      <c r="M54" s="438"/>
      <c r="N54" s="438"/>
      <c r="O54" s="438">
        <f t="shared" si="4"/>
        <v>0</v>
      </c>
      <c r="P54" s="438"/>
      <c r="Q54" s="438"/>
      <c r="R54" s="438"/>
      <c r="S54" s="438"/>
      <c r="T54" s="438"/>
      <c r="U54" s="438"/>
      <c r="V54" s="438"/>
      <c r="W54" s="438"/>
      <c r="X54" s="438"/>
      <c r="Y54" s="438"/>
      <c r="Z54" s="438"/>
      <c r="AA54" s="438"/>
      <c r="AB54" s="438">
        <f t="shared" si="5"/>
        <v>0</v>
      </c>
      <c r="AC54" s="438"/>
      <c r="AD54" s="438"/>
      <c r="AE54" s="438"/>
      <c r="AF54" s="438"/>
      <c r="AG54" s="438">
        <v>3027.0083886497919</v>
      </c>
      <c r="AH54" s="438">
        <v>32293.100342830799</v>
      </c>
      <c r="AI54" s="438">
        <v>37558.584085330316</v>
      </c>
      <c r="AJ54" s="438">
        <v>86087.124689151387</v>
      </c>
      <c r="AK54" s="438">
        <v>32919.633726032007</v>
      </c>
      <c r="AL54" s="438">
        <v>42367.90749863653</v>
      </c>
      <c r="AM54" s="438">
        <v>33823.642722292709</v>
      </c>
      <c r="AN54" s="438">
        <v>44351.664262870763</v>
      </c>
      <c r="AO54" s="438">
        <f t="shared" si="6"/>
        <v>312428.66571579431</v>
      </c>
      <c r="AP54" s="438">
        <v>32303.789487477065</v>
      </c>
      <c r="AQ54" s="438">
        <v>29138.707696112779</v>
      </c>
      <c r="AR54" s="438">
        <v>30732.365076266698</v>
      </c>
      <c r="AS54" s="438">
        <f t="shared" si="7"/>
        <v>92174.862259856542</v>
      </c>
    </row>
    <row r="55" spans="2:45">
      <c r="B55" s="243" t="s">
        <v>1063</v>
      </c>
      <c r="C55" s="438">
        <v>37167.01</v>
      </c>
      <c r="D55" s="438">
        <v>35025.65</v>
      </c>
      <c r="E55" s="438">
        <v>44873.14</v>
      </c>
      <c r="F55" s="438">
        <v>58431.43</v>
      </c>
      <c r="G55" s="438">
        <v>65013.68</v>
      </c>
      <c r="H55" s="438">
        <v>57985.2</v>
      </c>
      <c r="I55" s="438">
        <v>46634.82</v>
      </c>
      <c r="J55" s="438">
        <v>46953.41</v>
      </c>
      <c r="K55" s="438">
        <v>42112.9</v>
      </c>
      <c r="L55" s="438">
        <v>60147.336240184755</v>
      </c>
      <c r="M55" s="438">
        <v>69204.210913549978</v>
      </c>
      <c r="N55" s="438">
        <v>44758.89983873161</v>
      </c>
      <c r="O55" s="438">
        <f t="shared" si="4"/>
        <v>608307.68699246633</v>
      </c>
      <c r="P55" s="438">
        <v>97379.670476525411</v>
      </c>
      <c r="Q55" s="438"/>
      <c r="R55" s="438"/>
      <c r="S55" s="438"/>
      <c r="T55" s="438"/>
      <c r="U55" s="438"/>
      <c r="V55" s="438"/>
      <c r="W55" s="438"/>
      <c r="X55" s="438"/>
      <c r="Y55" s="438"/>
      <c r="Z55" s="438"/>
      <c r="AA55" s="438"/>
      <c r="AB55" s="438">
        <f t="shared" si="5"/>
        <v>97379.670476525411</v>
      </c>
      <c r="AC55" s="438"/>
      <c r="AD55" s="438"/>
      <c r="AE55" s="438"/>
      <c r="AF55" s="438"/>
      <c r="AG55" s="438"/>
      <c r="AH55" s="438"/>
      <c r="AI55" s="438"/>
      <c r="AJ55" s="438"/>
      <c r="AK55" s="438"/>
      <c r="AL55" s="438"/>
      <c r="AM55" s="438"/>
      <c r="AN55" s="438"/>
      <c r="AO55" s="438">
        <f t="shared" si="6"/>
        <v>0</v>
      </c>
      <c r="AP55" s="438"/>
      <c r="AQ55" s="438"/>
      <c r="AR55" s="438"/>
      <c r="AS55" s="438">
        <f t="shared" si="7"/>
        <v>0</v>
      </c>
    </row>
    <row r="56" spans="2:45">
      <c r="B56" s="243" t="s">
        <v>313</v>
      </c>
      <c r="C56" s="438"/>
      <c r="D56" s="438"/>
      <c r="E56" s="438"/>
      <c r="F56" s="438"/>
      <c r="G56" s="438"/>
      <c r="H56" s="438"/>
      <c r="I56" s="438"/>
      <c r="J56" s="438"/>
      <c r="K56" s="438"/>
      <c r="L56" s="438"/>
      <c r="M56" s="438"/>
      <c r="N56" s="438"/>
      <c r="O56" s="438">
        <f t="shared" si="4"/>
        <v>0</v>
      </c>
      <c r="P56" s="438"/>
      <c r="Q56" s="438"/>
      <c r="R56" s="438"/>
      <c r="S56" s="438"/>
      <c r="T56" s="438"/>
      <c r="U56" s="438"/>
      <c r="V56" s="438">
        <v>30355.10441608409</v>
      </c>
      <c r="W56" s="438">
        <v>22452.832339872111</v>
      </c>
      <c r="X56" s="438">
        <v>20675.776553372281</v>
      </c>
      <c r="Y56" s="438">
        <v>21523.242333608356</v>
      </c>
      <c r="Z56" s="438">
        <v>28423.261615210842</v>
      </c>
      <c r="AA56" s="438">
        <v>30725.223434942614</v>
      </c>
      <c r="AB56" s="438">
        <f t="shared" si="5"/>
        <v>154155.44069309029</v>
      </c>
      <c r="AC56" s="438">
        <v>30362.293839108275</v>
      </c>
      <c r="AD56" s="438">
        <v>18620.682817845423</v>
      </c>
      <c r="AE56" s="438">
        <v>18413.045774044229</v>
      </c>
      <c r="AF56" s="438">
        <v>19280.424911484344</v>
      </c>
      <c r="AG56" s="438">
        <v>25531.040922022032</v>
      </c>
      <c r="AH56" s="438">
        <v>25104.806775949983</v>
      </c>
      <c r="AI56" s="438">
        <v>31685.175216769381</v>
      </c>
      <c r="AJ56" s="438">
        <v>25685.93017562947</v>
      </c>
      <c r="AK56" s="438">
        <v>25469.792796997823</v>
      </c>
      <c r="AL56" s="438">
        <v>28349.752662118786</v>
      </c>
      <c r="AM56" s="438">
        <v>33555.87343835432</v>
      </c>
      <c r="AN56" s="438">
        <v>46704.938698725244</v>
      </c>
      <c r="AO56" s="438">
        <f t="shared" si="6"/>
        <v>328763.75802904932</v>
      </c>
      <c r="AP56" s="438">
        <v>35204.1955748568</v>
      </c>
      <c r="AQ56" s="438">
        <v>22662.534729378785</v>
      </c>
      <c r="AR56" s="438">
        <v>21802.8247213779</v>
      </c>
      <c r="AS56" s="438">
        <f t="shared" si="7"/>
        <v>79669.555025613488</v>
      </c>
    </row>
    <row r="57" spans="2:45">
      <c r="B57" s="243" t="s">
        <v>968</v>
      </c>
      <c r="C57" s="438"/>
      <c r="D57" s="438"/>
      <c r="E57" s="438"/>
      <c r="F57" s="438"/>
      <c r="G57" s="438"/>
      <c r="H57" s="438"/>
      <c r="I57" s="438"/>
      <c r="J57" s="438"/>
      <c r="K57" s="438"/>
      <c r="L57" s="438"/>
      <c r="M57" s="438"/>
      <c r="N57" s="438"/>
      <c r="O57" s="438">
        <f t="shared" si="4"/>
        <v>0</v>
      </c>
      <c r="P57" s="438"/>
      <c r="Q57" s="438"/>
      <c r="R57" s="438"/>
      <c r="S57" s="438"/>
      <c r="T57" s="438"/>
      <c r="U57" s="438"/>
      <c r="V57" s="438"/>
      <c r="W57" s="438"/>
      <c r="X57" s="438"/>
      <c r="Y57" s="438">
        <v>56940.267309543437</v>
      </c>
      <c r="Z57" s="438">
        <v>128212.31995481926</v>
      </c>
      <c r="AA57" s="438">
        <v>201758.64808702643</v>
      </c>
      <c r="AB57" s="438">
        <f t="shared" si="5"/>
        <v>386911.23535138916</v>
      </c>
      <c r="AC57" s="438">
        <v>93660.763760476984</v>
      </c>
      <c r="AD57" s="438">
        <v>86955.492165448173</v>
      </c>
      <c r="AE57" s="438">
        <v>137430.9931996114</v>
      </c>
      <c r="AF57" s="438">
        <v>126500.19573309127</v>
      </c>
      <c r="AG57" s="438">
        <v>132420.17568750455</v>
      </c>
      <c r="AH57" s="438">
        <v>121742.86664169858</v>
      </c>
      <c r="AI57" s="438">
        <v>160075.85669380327</v>
      </c>
      <c r="AJ57" s="438">
        <v>147627.548395244</v>
      </c>
      <c r="AK57" s="438">
        <v>108692.14536696479</v>
      </c>
      <c r="AL57" s="438">
        <v>111763.33920444893</v>
      </c>
      <c r="AM57" s="438">
        <v>114094.60142572703</v>
      </c>
      <c r="AN57" s="438">
        <v>187405.01124259824</v>
      </c>
      <c r="AO57" s="438">
        <f t="shared" si="6"/>
        <v>1528368.9895166175</v>
      </c>
      <c r="AP57" s="438">
        <v>84739.110516266694</v>
      </c>
      <c r="AQ57" s="438">
        <v>78585.402118801256</v>
      </c>
      <c r="AR57" s="438">
        <v>128457.74049803401</v>
      </c>
      <c r="AS57" s="438">
        <f t="shared" si="7"/>
        <v>291782.25313310197</v>
      </c>
    </row>
    <row r="58" spans="2:45">
      <c r="B58" s="243" t="s">
        <v>1064</v>
      </c>
      <c r="C58" s="438">
        <v>31523</v>
      </c>
      <c r="D58" s="438">
        <v>39746.22</v>
      </c>
      <c r="E58" s="438">
        <v>24203.24</v>
      </c>
      <c r="F58" s="438">
        <v>21756.43</v>
      </c>
      <c r="G58" s="438">
        <v>18886.79</v>
      </c>
      <c r="H58" s="438">
        <v>22224.080000000002</v>
      </c>
      <c r="I58" s="438">
        <v>18048.12</v>
      </c>
      <c r="J58" s="438">
        <v>20138.919999999998</v>
      </c>
      <c r="K58" s="438">
        <v>17135.425107443611</v>
      </c>
      <c r="L58" s="438">
        <v>21896.798152424944</v>
      </c>
      <c r="M58" s="438">
        <v>27128.387492335991</v>
      </c>
      <c r="N58" s="438">
        <v>52529.622865136887</v>
      </c>
      <c r="O58" s="438">
        <f t="shared" si="4"/>
        <v>315217.03361734143</v>
      </c>
      <c r="P58" s="438">
        <v>17826.799718656584</v>
      </c>
      <c r="Q58" s="438">
        <v>17558.292068702074</v>
      </c>
      <c r="R58" s="438">
        <v>13248.155226466075</v>
      </c>
      <c r="S58" s="438"/>
      <c r="T58" s="438"/>
      <c r="U58" s="438"/>
      <c r="V58" s="438"/>
      <c r="W58" s="438"/>
      <c r="X58" s="438"/>
      <c r="Y58" s="438"/>
      <c r="Z58" s="438"/>
      <c r="AA58" s="438"/>
      <c r="AB58" s="438">
        <f t="shared" si="5"/>
        <v>48633.24701382473</v>
      </c>
      <c r="AC58" s="438"/>
      <c r="AD58" s="438"/>
      <c r="AE58" s="438"/>
      <c r="AF58" s="438"/>
      <c r="AG58" s="438"/>
      <c r="AH58" s="438"/>
      <c r="AI58" s="438"/>
      <c r="AJ58" s="438"/>
      <c r="AK58" s="438"/>
      <c r="AL58" s="438"/>
      <c r="AM58" s="438"/>
      <c r="AN58" s="438"/>
      <c r="AO58" s="438">
        <f t="shared" si="6"/>
        <v>0</v>
      </c>
      <c r="AP58" s="438"/>
      <c r="AQ58" s="438"/>
      <c r="AR58" s="438"/>
      <c r="AS58" s="438">
        <f t="shared" si="7"/>
        <v>0</v>
      </c>
    </row>
    <row r="59" spans="2:45">
      <c r="B59" s="243" t="s">
        <v>333</v>
      </c>
      <c r="C59" s="438"/>
      <c r="D59" s="438"/>
      <c r="E59" s="438"/>
      <c r="F59" s="438"/>
      <c r="G59" s="438"/>
      <c r="H59" s="438"/>
      <c r="I59" s="438"/>
      <c r="J59" s="438"/>
      <c r="K59" s="438"/>
      <c r="L59" s="438"/>
      <c r="M59" s="438"/>
      <c r="N59" s="438"/>
      <c r="O59" s="438">
        <f t="shared" si="4"/>
        <v>0</v>
      </c>
      <c r="P59" s="438"/>
      <c r="Q59" s="438"/>
      <c r="R59" s="438"/>
      <c r="S59" s="438"/>
      <c r="T59" s="438"/>
      <c r="U59" s="438"/>
      <c r="V59" s="438"/>
      <c r="W59" s="438"/>
      <c r="X59" s="438"/>
      <c r="Y59" s="438"/>
      <c r="Z59" s="438"/>
      <c r="AA59" s="438"/>
      <c r="AB59" s="438">
        <f t="shared" si="5"/>
        <v>0</v>
      </c>
      <c r="AC59" s="438"/>
      <c r="AD59" s="438"/>
      <c r="AE59" s="438"/>
      <c r="AF59" s="438"/>
      <c r="AG59" s="438"/>
      <c r="AH59" s="438"/>
      <c r="AI59" s="438">
        <v>9963.7964222014198</v>
      </c>
      <c r="AJ59" s="438">
        <v>9088.9707025178741</v>
      </c>
      <c r="AK59" s="438">
        <v>9147.0808984148935</v>
      </c>
      <c r="AL59" s="438">
        <v>9987.4440619775214</v>
      </c>
      <c r="AM59" s="438">
        <v>9485.31459874346</v>
      </c>
      <c r="AN59" s="438">
        <v>14304.302645369931</v>
      </c>
      <c r="AO59" s="438">
        <f t="shared" si="6"/>
        <v>61976.909329225105</v>
      </c>
      <c r="AP59" s="438">
        <v>9631.3728426490943</v>
      </c>
      <c r="AQ59" s="438">
        <v>7226.5810626983794</v>
      </c>
      <c r="AR59" s="438">
        <v>7836.6415883550399</v>
      </c>
      <c r="AS59" s="438">
        <f t="shared" si="7"/>
        <v>24694.595493702513</v>
      </c>
    </row>
    <row r="60" spans="2:45">
      <c r="B60" s="243" t="s">
        <v>409</v>
      </c>
      <c r="C60" s="438"/>
      <c r="D60" s="438"/>
      <c r="E60" s="438"/>
      <c r="F60" s="438"/>
      <c r="G60" s="438"/>
      <c r="H60" s="438"/>
      <c r="I60" s="438"/>
      <c r="J60" s="438"/>
      <c r="K60" s="438"/>
      <c r="L60" s="438">
        <v>46594.894817551969</v>
      </c>
      <c r="M60" s="438">
        <v>91846.748824851835</v>
      </c>
      <c r="N60" s="438">
        <v>94550.987642567081</v>
      </c>
      <c r="O60" s="438">
        <f t="shared" si="4"/>
        <v>232992.63128497088</v>
      </c>
      <c r="P60" s="438">
        <v>90340.43332161069</v>
      </c>
      <c r="Q60" s="438">
        <v>95062.578082114254</v>
      </c>
      <c r="R60" s="438">
        <v>89290.011881113562</v>
      </c>
      <c r="S60" s="438">
        <v>90905.529085872578</v>
      </c>
      <c r="T60" s="438">
        <v>116170.84278668849</v>
      </c>
      <c r="U60" s="438">
        <v>126721.47198193295</v>
      </c>
      <c r="V60" s="438">
        <v>109055.27016953225</v>
      </c>
      <c r="W60" s="438">
        <v>119220.71294389653</v>
      </c>
      <c r="X60" s="438">
        <v>112326.31983536913</v>
      </c>
      <c r="Y60" s="438">
        <v>123654.72375206267</v>
      </c>
      <c r="Z60" s="438">
        <v>118357.56788403612</v>
      </c>
      <c r="AA60" s="438">
        <v>133520.25257941708</v>
      </c>
      <c r="AB60" s="438">
        <f t="shared" si="5"/>
        <v>1324625.7143036465</v>
      </c>
      <c r="AC60" s="438">
        <v>116325.46458135317</v>
      </c>
      <c r="AD60" s="438">
        <v>108026.74619243774</v>
      </c>
      <c r="AE60" s="438">
        <v>115627.04285959197</v>
      </c>
      <c r="AF60" s="438">
        <v>112723.31159328191</v>
      </c>
      <c r="AG60" s="438">
        <v>117560.45791086149</v>
      </c>
      <c r="AH60" s="438">
        <v>117769.44150269365</v>
      </c>
      <c r="AI60" s="438">
        <v>120487.8673424338</v>
      </c>
      <c r="AJ60" s="438">
        <v>119839.56236400374</v>
      </c>
      <c r="AK60" s="438">
        <v>103984.43083586941</v>
      </c>
      <c r="AL60" s="438">
        <v>78237.997389290715</v>
      </c>
      <c r="AM60" s="438">
        <v>69939.49470252647</v>
      </c>
      <c r="AN60" s="438">
        <v>76930.449202268224</v>
      </c>
      <c r="AO60" s="438">
        <f t="shared" si="6"/>
        <v>1257452.2664766121</v>
      </c>
      <c r="AP60" s="438">
        <v>78049.379656321355</v>
      </c>
      <c r="AQ60" s="438">
        <v>72434.572323673681</v>
      </c>
      <c r="AR60" s="438">
        <v>78182.645957075001</v>
      </c>
      <c r="AS60" s="438">
        <f t="shared" si="7"/>
        <v>228666.59793707004</v>
      </c>
    </row>
    <row r="61" spans="2:45">
      <c r="B61" s="243" t="s">
        <v>116</v>
      </c>
      <c r="C61" s="438">
        <v>65369.760000000002</v>
      </c>
      <c r="D61" s="438">
        <v>78552.789999999994</v>
      </c>
      <c r="E61" s="438">
        <v>88371.62</v>
      </c>
      <c r="F61" s="438">
        <v>79197.789999999994</v>
      </c>
      <c r="G61" s="438">
        <v>85254.53</v>
      </c>
      <c r="H61" s="438">
        <v>85211.43</v>
      </c>
      <c r="I61" s="438">
        <v>72569.45</v>
      </c>
      <c r="J61" s="438">
        <v>81003.759999999995</v>
      </c>
      <c r="K61" s="438">
        <v>69791.03</v>
      </c>
      <c r="L61" s="438">
        <v>82714.456203233261</v>
      </c>
      <c r="M61" s="438">
        <v>92260.62006948702</v>
      </c>
      <c r="N61" s="438">
        <v>96565.964307225993</v>
      </c>
      <c r="O61" s="438">
        <f t="shared" si="4"/>
        <v>976863.20057994628</v>
      </c>
      <c r="P61" s="438">
        <v>37394.679620186384</v>
      </c>
      <c r="Q61" s="438">
        <v>45644.897880648539</v>
      </c>
      <c r="R61" s="438">
        <v>52337.684802154043</v>
      </c>
      <c r="S61" s="438">
        <v>52333.404432132957</v>
      </c>
      <c r="T61" s="438">
        <v>64568.802193470387</v>
      </c>
      <c r="U61" s="438">
        <v>66125.893976972555</v>
      </c>
      <c r="V61" s="438">
        <v>59395.722032326201</v>
      </c>
      <c r="W61" s="438">
        <v>55504.237997182179</v>
      </c>
      <c r="X61" s="438">
        <v>55883.145246946369</v>
      </c>
      <c r="Y61" s="438">
        <v>64953.977946232102</v>
      </c>
      <c r="Z61" s="438">
        <v>79390.409073795177</v>
      </c>
      <c r="AA61" s="438">
        <v>82990.204888458844</v>
      </c>
      <c r="AB61" s="438">
        <f t="shared" si="5"/>
        <v>716523.06009050575</v>
      </c>
      <c r="AC61" s="438">
        <v>42461.367821653854</v>
      </c>
      <c r="AD61" s="438">
        <v>43736.599475369287</v>
      </c>
      <c r="AE61" s="438">
        <v>47403.794788273604</v>
      </c>
      <c r="AF61" s="438">
        <v>52658.03079437132</v>
      </c>
      <c r="AG61" s="438">
        <v>55415.812677802904</v>
      </c>
      <c r="AH61" s="438">
        <v>59060.63328627812</v>
      </c>
      <c r="AI61" s="438">
        <v>50977.773994737479</v>
      </c>
      <c r="AJ61" s="438">
        <v>52342.742753341627</v>
      </c>
      <c r="AK61" s="438">
        <v>53621.523235189794</v>
      </c>
      <c r="AL61" s="438">
        <v>61447.532647277083</v>
      </c>
      <c r="AM61" s="438">
        <v>64646.365633994603</v>
      </c>
      <c r="AN61" s="438">
        <v>69671.461788603323</v>
      </c>
      <c r="AO61" s="438">
        <f t="shared" si="6"/>
        <v>653443.63889689301</v>
      </c>
      <c r="AP61" s="438">
        <v>36459.549623750514</v>
      </c>
      <c r="AQ61" s="438">
        <v>36180.93738406364</v>
      </c>
      <c r="AR61" s="438">
        <v>47031.750629746297</v>
      </c>
      <c r="AS61" s="438">
        <f t="shared" si="7"/>
        <v>119672.23763756045</v>
      </c>
    </row>
    <row r="62" spans="2:45">
      <c r="B62" s="243" t="s">
        <v>324</v>
      </c>
      <c r="C62" s="438">
        <v>9776.7800000000007</v>
      </c>
      <c r="D62" s="438">
        <v>8698.34</v>
      </c>
      <c r="E62" s="438">
        <v>8764.68</v>
      </c>
      <c r="F62" s="438">
        <v>10059.18</v>
      </c>
      <c r="G62" s="438">
        <v>11042.31</v>
      </c>
      <c r="H62" s="438">
        <v>11124.24</v>
      </c>
      <c r="I62" s="438">
        <v>11492.99</v>
      </c>
      <c r="J62" s="438">
        <v>9919.5</v>
      </c>
      <c r="K62" s="438">
        <v>16584.21</v>
      </c>
      <c r="L62" s="438">
        <v>9832.0997690531185</v>
      </c>
      <c r="M62" s="438">
        <v>12156.877171469447</v>
      </c>
      <c r="N62" s="438">
        <v>28220.75698991587</v>
      </c>
      <c r="O62" s="438">
        <f t="shared" si="4"/>
        <v>147671.96393043845</v>
      </c>
      <c r="P62" s="438">
        <v>13553.782310532793</v>
      </c>
      <c r="Q62" s="438">
        <v>8950.912537845561</v>
      </c>
      <c r="R62" s="438">
        <v>9908.6453459362256</v>
      </c>
      <c r="S62" s="438">
        <v>11157.855164226354</v>
      </c>
      <c r="T62" s="438">
        <v>9191.658855786327</v>
      </c>
      <c r="U62" s="438">
        <v>11898.00979977013</v>
      </c>
      <c r="V62" s="438">
        <v>10099.828234768716</v>
      </c>
      <c r="W62" s="438">
        <v>12864.011415772551</v>
      </c>
      <c r="X62" s="438">
        <v>7918.2156133829012</v>
      </c>
      <c r="Y62" s="438">
        <v>6997.2566006600637</v>
      </c>
      <c r="Z62" s="438">
        <v>11270.658885542167</v>
      </c>
      <c r="AA62" s="438">
        <v>20691.104741063591</v>
      </c>
      <c r="AB62" s="438">
        <f t="shared" si="5"/>
        <v>134501.93950528739</v>
      </c>
      <c r="AC62" s="438">
        <v>8202.2932688153487</v>
      </c>
      <c r="AD62" s="438">
        <v>9825.43561304994</v>
      </c>
      <c r="AE62" s="438">
        <v>10458.997657008971</v>
      </c>
      <c r="AF62" s="438">
        <v>11218.901497957333</v>
      </c>
      <c r="AG62" s="438">
        <v>9386.3885039025463</v>
      </c>
      <c r="AH62" s="438">
        <v>13131.34741148339</v>
      </c>
      <c r="AI62" s="438">
        <v>8766.7013968601532</v>
      </c>
      <c r="AJ62" s="438">
        <v>12852.381877525646</v>
      </c>
      <c r="AK62" s="438">
        <v>11840.551894102055</v>
      </c>
      <c r="AL62" s="438">
        <v>11910.885405956351</v>
      </c>
      <c r="AM62" s="438">
        <v>13472.357195176046</v>
      </c>
      <c r="AN62" s="438">
        <v>32389.680101049009</v>
      </c>
      <c r="AO62" s="438">
        <f t="shared" si="6"/>
        <v>153455.9218228868</v>
      </c>
      <c r="AP62" s="438">
        <v>11813.047059263972</v>
      </c>
      <c r="AQ62" s="438">
        <v>13456.160600189618</v>
      </c>
      <c r="AR62" s="438">
        <v>11081.572367381499</v>
      </c>
      <c r="AS62" s="438">
        <f t="shared" si="7"/>
        <v>36350.780026835091</v>
      </c>
    </row>
    <row r="63" spans="2:45">
      <c r="B63" s="243" t="s">
        <v>1065</v>
      </c>
      <c r="C63" s="438"/>
      <c r="D63" s="438"/>
      <c r="E63" s="438"/>
      <c r="F63" s="438"/>
      <c r="G63" s="438"/>
      <c r="H63" s="438"/>
      <c r="I63" s="438"/>
      <c r="J63" s="438"/>
      <c r="K63" s="438"/>
      <c r="L63" s="438"/>
      <c r="M63" s="438"/>
      <c r="N63" s="438"/>
      <c r="O63" s="438">
        <f t="shared" si="4"/>
        <v>0</v>
      </c>
      <c r="P63" s="438"/>
      <c r="Q63" s="438"/>
      <c r="R63" s="438"/>
      <c r="S63" s="438"/>
      <c r="T63" s="438"/>
      <c r="U63" s="438"/>
      <c r="V63" s="438"/>
      <c r="W63" s="438"/>
      <c r="X63" s="438"/>
      <c r="Y63" s="438"/>
      <c r="Z63" s="438"/>
      <c r="AA63" s="438"/>
      <c r="AB63" s="438">
        <f t="shared" si="5"/>
        <v>0</v>
      </c>
      <c r="AC63" s="438"/>
      <c r="AD63" s="438"/>
      <c r="AE63" s="438"/>
      <c r="AF63" s="438"/>
      <c r="AG63" s="438"/>
      <c r="AH63" s="438"/>
      <c r="AI63" s="438"/>
      <c r="AJ63" s="438"/>
      <c r="AK63" s="438"/>
      <c r="AL63" s="438"/>
      <c r="AM63" s="438"/>
      <c r="AN63" s="438"/>
      <c r="AO63" s="438">
        <f t="shared" si="6"/>
        <v>0</v>
      </c>
      <c r="AP63" s="438">
        <v>3202.1889109355698</v>
      </c>
      <c r="AQ63" s="438">
        <v>12471.63691825714</v>
      </c>
      <c r="AR63" s="438">
        <v>16242.147067845301</v>
      </c>
      <c r="AS63" s="438">
        <f t="shared" si="7"/>
        <v>31915.972897038009</v>
      </c>
    </row>
    <row r="64" spans="2:45">
      <c r="B64" s="243" t="s">
        <v>723</v>
      </c>
      <c r="C64" s="438">
        <v>60108.06</v>
      </c>
      <c r="D64" s="438">
        <v>51265.14</v>
      </c>
      <c r="E64" s="438">
        <v>66667.740000000005</v>
      </c>
      <c r="F64" s="438">
        <v>65270.71</v>
      </c>
      <c r="G64" s="438">
        <v>72078.080000000002</v>
      </c>
      <c r="H64" s="438">
        <v>80318.58</v>
      </c>
      <c r="I64" s="438">
        <v>72393.33</v>
      </c>
      <c r="J64" s="438">
        <v>71562</v>
      </c>
      <c r="K64" s="438">
        <v>59049.69</v>
      </c>
      <c r="L64" s="438">
        <v>75489.285912240186</v>
      </c>
      <c r="M64" s="438">
        <v>65568.240343347643</v>
      </c>
      <c r="N64" s="438">
        <v>82719.157907008383</v>
      </c>
      <c r="O64" s="438">
        <f t="shared" si="4"/>
        <v>822490.01416259632</v>
      </c>
      <c r="P64" s="438">
        <v>64233.374362581322</v>
      </c>
      <c r="Q64" s="438">
        <v>52007.815285362609</v>
      </c>
      <c r="R64" s="438">
        <v>59674.448074261665</v>
      </c>
      <c r="S64" s="438">
        <v>62002.770083102485</v>
      </c>
      <c r="T64" s="438">
        <v>71180.302565764679</v>
      </c>
      <c r="U64" s="438">
        <v>65584.054201197752</v>
      </c>
      <c r="V64" s="438">
        <v>69958.415637506638</v>
      </c>
      <c r="W64" s="438">
        <v>59455.435136013875</v>
      </c>
      <c r="X64" s="438">
        <v>54192.657992565066</v>
      </c>
      <c r="Y64" s="438">
        <v>59129.324807480727</v>
      </c>
      <c r="Z64" s="438">
        <v>47936.848644578306</v>
      </c>
      <c r="AA64" s="438">
        <v>53157.054626674006</v>
      </c>
      <c r="AB64" s="438">
        <f t="shared" si="5"/>
        <v>718512.50141708914</v>
      </c>
      <c r="AC64" s="438">
        <v>54660.782856649108</v>
      </c>
      <c r="AD64" s="438">
        <v>41956.852614675699</v>
      </c>
      <c r="AE64" s="438">
        <v>51608.549059946279</v>
      </c>
      <c r="AF64" s="438">
        <v>49105.278256922393</v>
      </c>
      <c r="AG64" s="438">
        <v>51584.25486906412</v>
      </c>
      <c r="AH64" s="438">
        <v>69697.905563077977</v>
      </c>
      <c r="AI64" s="438">
        <v>64098.421247814636</v>
      </c>
      <c r="AJ64" s="438">
        <v>57942.570718060306</v>
      </c>
      <c r="AK64" s="438">
        <v>51102.753869419925</v>
      </c>
      <c r="AL64" s="438">
        <v>66358.908151313852</v>
      </c>
      <c r="AM64" s="438">
        <v>59282.597257899775</v>
      </c>
      <c r="AN64" s="438">
        <v>68639.513029768248</v>
      </c>
      <c r="AO64" s="438">
        <f t="shared" si="6"/>
        <v>686038.38749461237</v>
      </c>
      <c r="AP64" s="438">
        <v>55930.496799071538</v>
      </c>
      <c r="AQ64" s="438">
        <v>46194.360855764862</v>
      </c>
      <c r="AR64" s="438">
        <v>54047.613470529701</v>
      </c>
      <c r="AS64" s="438">
        <f t="shared" si="7"/>
        <v>156172.47112536611</v>
      </c>
    </row>
    <row r="65" spans="2:45">
      <c r="B65" s="243" t="s">
        <v>1066</v>
      </c>
      <c r="C65" s="438">
        <v>7559.45</v>
      </c>
      <c r="D65" s="438">
        <v>7571.96</v>
      </c>
      <c r="E65" s="438">
        <v>8460.15</v>
      </c>
      <c r="F65" s="438">
        <v>9179.08</v>
      </c>
      <c r="G65" s="438">
        <v>10794.91</v>
      </c>
      <c r="H65" s="438">
        <v>13370.08</v>
      </c>
      <c r="I65" s="438">
        <v>12778.74</v>
      </c>
      <c r="J65" s="438">
        <v>12346.37</v>
      </c>
      <c r="K65" s="438">
        <v>8436.61</v>
      </c>
      <c r="L65" s="438">
        <v>7533.6072424942258</v>
      </c>
      <c r="M65" s="438">
        <v>8289.3067647659936</v>
      </c>
      <c r="N65" s="438">
        <v>11211.155633707036</v>
      </c>
      <c r="O65" s="438">
        <f t="shared" si="4"/>
        <v>117531.41964096726</v>
      </c>
      <c r="P65" s="438">
        <v>6736.395058906277</v>
      </c>
      <c r="Q65" s="438">
        <v>7915.7888005432787</v>
      </c>
      <c r="R65" s="438">
        <v>6910.1144616311585</v>
      </c>
      <c r="S65" s="438">
        <v>10149.313019390582</v>
      </c>
      <c r="T65" s="438">
        <v>11386.319472305682</v>
      </c>
      <c r="U65" s="438">
        <v>14678.863549291233</v>
      </c>
      <c r="V65" s="438">
        <v>11404.505298957383</v>
      </c>
      <c r="W65" s="438">
        <v>9171.4376648242469</v>
      </c>
      <c r="X65" s="438">
        <v>6018.9642857142871</v>
      </c>
      <c r="Y65" s="438">
        <v>6165.1481023102288</v>
      </c>
      <c r="Z65" s="438">
        <v>6314.6102597891559</v>
      </c>
      <c r="AA65" s="438">
        <v>11043.990450957162</v>
      </c>
      <c r="AB65" s="438">
        <f t="shared" si="5"/>
        <v>107895.45042462068</v>
      </c>
      <c r="AC65" s="438">
        <v>7549.7188974336832</v>
      </c>
      <c r="AD65" s="438">
        <v>5202.2186094293893</v>
      </c>
      <c r="AE65" s="438">
        <v>5762.800902908737</v>
      </c>
      <c r="AF65" s="438">
        <v>6747.0015433499784</v>
      </c>
      <c r="AG65" s="438">
        <v>7809.0459552119037</v>
      </c>
      <c r="AH65" s="438">
        <v>8098.6803606925741</v>
      </c>
      <c r="AI65" s="438">
        <v>8318.2085047768724</v>
      </c>
      <c r="AJ65" s="438">
        <v>2372.0877370220701</v>
      </c>
      <c r="AK65" s="438"/>
      <c r="AL65" s="438"/>
      <c r="AM65" s="438"/>
      <c r="AN65" s="438"/>
      <c r="AO65" s="438">
        <f t="shared" si="6"/>
        <v>51859.76251082521</v>
      </c>
      <c r="AP65" s="438"/>
      <c r="AQ65" s="438"/>
      <c r="AR65" s="438"/>
      <c r="AS65" s="438">
        <f t="shared" si="7"/>
        <v>0</v>
      </c>
    </row>
    <row r="66" spans="2:45">
      <c r="B66" s="243" t="s">
        <v>969</v>
      </c>
      <c r="C66" s="438">
        <v>10276.94</v>
      </c>
      <c r="D66" s="438">
        <v>9488.7800000000007</v>
      </c>
      <c r="E66" s="438">
        <v>12147.38</v>
      </c>
      <c r="F66" s="438">
        <v>12418.66</v>
      </c>
      <c r="G66" s="438">
        <v>13918.29</v>
      </c>
      <c r="H66" s="438">
        <v>15732.01</v>
      </c>
      <c r="I66" s="438">
        <v>13390.1</v>
      </c>
      <c r="J66" s="438">
        <v>14338.37</v>
      </c>
      <c r="K66" s="438">
        <v>12077.9</v>
      </c>
      <c r="L66" s="438">
        <v>14965.811658198614</v>
      </c>
      <c r="M66" s="438">
        <v>23626.725526262006</v>
      </c>
      <c r="N66" s="438">
        <v>59085.965511881404</v>
      </c>
      <c r="O66" s="438">
        <f t="shared" si="4"/>
        <v>211466.932696342</v>
      </c>
      <c r="P66" s="438">
        <v>10858.16370669949</v>
      </c>
      <c r="Q66" s="438">
        <v>9482.9569055770917</v>
      </c>
      <c r="R66" s="438">
        <v>11212.730735555786</v>
      </c>
      <c r="S66" s="438">
        <v>11503.315393747527</v>
      </c>
      <c r="T66" s="438">
        <v>14026.849304028659</v>
      </c>
      <c r="U66" s="438">
        <v>15212.298913153068</v>
      </c>
      <c r="V66" s="438">
        <v>15747.067194558473</v>
      </c>
      <c r="W66" s="438">
        <v>14539.403887142806</v>
      </c>
      <c r="X66" s="438">
        <v>15300.820100902818</v>
      </c>
      <c r="Y66" s="438">
        <v>16448.10786234873</v>
      </c>
      <c r="Z66" s="438">
        <v>28675.863309487951</v>
      </c>
      <c r="AA66" s="438">
        <v>70572.615660068521</v>
      </c>
      <c r="AB66" s="438">
        <f t="shared" si="5"/>
        <v>233580.19297327092</v>
      </c>
      <c r="AC66" s="438">
        <v>11836.703067484665</v>
      </c>
      <c r="AD66" s="438">
        <v>11632.236662311367</v>
      </c>
      <c r="AE66" s="438">
        <v>13840.378878793073</v>
      </c>
      <c r="AF66" s="438">
        <v>15350.414416704498</v>
      </c>
      <c r="AG66" s="438">
        <v>17256.432343715805</v>
      </c>
      <c r="AH66" s="438">
        <v>18692.795079369651</v>
      </c>
      <c r="AI66" s="438">
        <v>16642.689035265859</v>
      </c>
      <c r="AJ66" s="438">
        <v>18350.832374883434</v>
      </c>
      <c r="AK66" s="438">
        <v>20426.049326935648</v>
      </c>
      <c r="AL66" s="438">
        <v>20953.442738741316</v>
      </c>
      <c r="AM66" s="438">
        <v>32114.607409241431</v>
      </c>
      <c r="AN66" s="438">
        <v>74481.229931290247</v>
      </c>
      <c r="AO66" s="438">
        <f t="shared" si="6"/>
        <v>271577.81126473699</v>
      </c>
      <c r="AP66" s="438">
        <v>12795.566845119987</v>
      </c>
      <c r="AQ66" s="438">
        <v>14584.740508677189</v>
      </c>
      <c r="AR66" s="438">
        <v>14322.9134714592</v>
      </c>
      <c r="AS66" s="438">
        <f t="shared" si="7"/>
        <v>41703.220825256372</v>
      </c>
    </row>
    <row r="67" spans="2:45">
      <c r="B67" s="243" t="s">
        <v>978</v>
      </c>
      <c r="C67" s="438">
        <v>242324.28</v>
      </c>
      <c r="D67" s="438">
        <v>229328.61</v>
      </c>
      <c r="E67" s="438">
        <v>248758.48</v>
      </c>
      <c r="F67" s="438">
        <v>250767.23</v>
      </c>
      <c r="G67" s="438">
        <v>261491.27</v>
      </c>
      <c r="H67" s="438">
        <v>291762.62</v>
      </c>
      <c r="I67" s="438">
        <v>256790.01</v>
      </c>
      <c r="J67" s="438">
        <v>274352.26</v>
      </c>
      <c r="K67" s="438">
        <v>258434.98</v>
      </c>
      <c r="L67" s="438">
        <v>283744.1641016166</v>
      </c>
      <c r="M67" s="438">
        <v>282886.88125894131</v>
      </c>
      <c r="N67" s="438">
        <v>285941.66017059475</v>
      </c>
      <c r="O67" s="438">
        <f t="shared" si="4"/>
        <v>3166582.4455311522</v>
      </c>
      <c r="P67" s="438">
        <v>248319.79766133285</v>
      </c>
      <c r="Q67" s="438">
        <v>241871.20658724994</v>
      </c>
      <c r="R67" s="438">
        <v>259768.51602820589</v>
      </c>
      <c r="S67" s="438">
        <v>254628.24376731299</v>
      </c>
      <c r="T67" s="438">
        <v>277905.21485322842</v>
      </c>
      <c r="U67" s="438">
        <v>279612.97037888411</v>
      </c>
      <c r="V67" s="438">
        <v>274467.5250004293</v>
      </c>
      <c r="W67" s="438">
        <v>291809.51800874248</v>
      </c>
      <c r="X67" s="438">
        <v>263457.1796335635</v>
      </c>
      <c r="Y67" s="438">
        <v>301958.77904977987</v>
      </c>
      <c r="Z67" s="438">
        <v>290295.41577560239</v>
      </c>
      <c r="AA67" s="438">
        <v>292990.08834673144</v>
      </c>
      <c r="AB67" s="438">
        <f t="shared" si="5"/>
        <v>3277084.4550910625</v>
      </c>
      <c r="AC67" s="438">
        <v>257210.63124513961</v>
      </c>
      <c r="AD67" s="438">
        <v>235829.21574690059</v>
      </c>
      <c r="AE67" s="438">
        <v>262534.30356020341</v>
      </c>
      <c r="AF67" s="438">
        <v>289198.87429868372</v>
      </c>
      <c r="AG67" s="438">
        <v>273363.50226128817</v>
      </c>
      <c r="AH67" s="438">
        <v>278965.58226498798</v>
      </c>
      <c r="AI67" s="438">
        <v>276612.98836244189</v>
      </c>
      <c r="AJ67" s="438">
        <v>302609.34762589372</v>
      </c>
      <c r="AK67" s="438">
        <v>308807.79074326478</v>
      </c>
      <c r="AL67" s="438">
        <v>387076.14698650839</v>
      </c>
      <c r="AM67" s="438">
        <v>360029.29776237189</v>
      </c>
      <c r="AN67" s="438">
        <v>343509.44159671769</v>
      </c>
      <c r="AO67" s="438">
        <f t="shared" si="6"/>
        <v>3575747.1224544016</v>
      </c>
      <c r="AP67" s="438">
        <v>293289.99704241694</v>
      </c>
      <c r="AQ67" s="438">
        <v>262700.58122758562</v>
      </c>
      <c r="AR67" s="438">
        <v>283404.65724138601</v>
      </c>
      <c r="AS67" s="438">
        <f t="shared" si="7"/>
        <v>839395.23551138851</v>
      </c>
    </row>
    <row r="68" spans="2:45">
      <c r="B68" s="243" t="s">
        <v>343</v>
      </c>
      <c r="C68" s="438">
        <v>26532.22</v>
      </c>
      <c r="D68" s="438">
        <v>22729.97</v>
      </c>
      <c r="E68" s="438">
        <v>25461.01</v>
      </c>
      <c r="F68" s="438">
        <v>26415.66</v>
      </c>
      <c r="G68" s="438">
        <v>23243.45</v>
      </c>
      <c r="H68" s="438">
        <v>21471.39</v>
      </c>
      <c r="I68" s="438">
        <v>18805.47</v>
      </c>
      <c r="J68" s="438">
        <v>35722.589999999997</v>
      </c>
      <c r="K68" s="438">
        <v>56319.23</v>
      </c>
      <c r="L68" s="438">
        <v>25785.219399538106</v>
      </c>
      <c r="M68" s="438">
        <v>29236.133251583895</v>
      </c>
      <c r="N68" s="438">
        <v>56608.234402626927</v>
      </c>
      <c r="O68" s="438">
        <f t="shared" ref="O68:O99" si="8">SUM(C68:N68)</f>
        <v>368330.57705374894</v>
      </c>
      <c r="P68" s="438">
        <v>22786.783893089501</v>
      </c>
      <c r="Q68" s="438">
        <v>20232.240174301802</v>
      </c>
      <c r="R68" s="438">
        <v>20195.302158747494</v>
      </c>
      <c r="S68" s="438">
        <v>18850.89038385437</v>
      </c>
      <c r="T68" s="438">
        <v>18407.575531942846</v>
      </c>
      <c r="U68" s="438">
        <v>17157.219768919003</v>
      </c>
      <c r="V68" s="438">
        <v>15670.490733265768</v>
      </c>
      <c r="W68" s="438">
        <v>33675.474151945382</v>
      </c>
      <c r="X68" s="438">
        <v>48284.904407859809</v>
      </c>
      <c r="Y68" s="438">
        <v>21011.853685368529</v>
      </c>
      <c r="Z68" s="438">
        <v>24298.328313253009</v>
      </c>
      <c r="AA68" s="438">
        <v>48710.383679817685</v>
      </c>
      <c r="AB68" s="438">
        <f t="shared" ref="AB68:AB99" si="9">SUM(P68:AA68)</f>
        <v>309281.44688236516</v>
      </c>
      <c r="AC68" s="438">
        <v>21655.971658169881</v>
      </c>
      <c r="AD68" s="438">
        <v>18616.850021444032</v>
      </c>
      <c r="AE68" s="438">
        <v>17434.196239785128</v>
      </c>
      <c r="AF68" s="438">
        <v>18882.291420789836</v>
      </c>
      <c r="AG68" s="438">
        <v>17867.517689109343</v>
      </c>
      <c r="AH68" s="438">
        <v>15063.864481000257</v>
      </c>
      <c r="AI68" s="438">
        <v>14965.69834178042</v>
      </c>
      <c r="AJ68" s="438">
        <v>34664.320407211686</v>
      </c>
      <c r="AK68" s="438">
        <v>46920.696028826955</v>
      </c>
      <c r="AL68" s="438">
        <v>22494.623905871413</v>
      </c>
      <c r="AM68" s="438">
        <v>25137.610514479067</v>
      </c>
      <c r="AN68" s="438">
        <v>50739.035555276852</v>
      </c>
      <c r="AO68" s="438">
        <f t="shared" ref="AO68:AO99" si="10">SUM(AC68:AN68)</f>
        <v>304442.67626374488</v>
      </c>
      <c r="AP68" s="438">
        <v>22070.502789113096</v>
      </c>
      <c r="AQ68" s="438">
        <v>20284.925182406525</v>
      </c>
      <c r="AR68" s="438">
        <v>18564.799271260301</v>
      </c>
      <c r="AS68" s="438">
        <f t="shared" ref="AS68:AS99" si="11">SUM(AP68:AR68)</f>
        <v>60920.227242779918</v>
      </c>
    </row>
    <row r="69" spans="2:45">
      <c r="B69" s="243" t="s">
        <v>389</v>
      </c>
      <c r="C69" s="438">
        <v>23225.439999999999</v>
      </c>
      <c r="D69" s="438">
        <v>23779.69</v>
      </c>
      <c r="E69" s="438">
        <v>24897.31</v>
      </c>
      <c r="F69" s="438">
        <v>23365.31</v>
      </c>
      <c r="G69" s="438">
        <v>24982.28</v>
      </c>
      <c r="H69" s="438">
        <v>23393.15</v>
      </c>
      <c r="I69" s="438">
        <v>24694.22</v>
      </c>
      <c r="J69" s="438">
        <v>26681.4</v>
      </c>
      <c r="K69" s="438">
        <v>24650.18</v>
      </c>
      <c r="L69" s="438">
        <v>25286.810161662819</v>
      </c>
      <c r="M69" s="438">
        <v>26213.856529736357</v>
      </c>
      <c r="N69" s="438">
        <v>26670.044883128998</v>
      </c>
      <c r="O69" s="438">
        <f t="shared" si="8"/>
        <v>297839.69157452817</v>
      </c>
      <c r="P69" s="438">
        <v>24755.756989625461</v>
      </c>
      <c r="Q69" s="438">
        <v>27021.968818086643</v>
      </c>
      <c r="R69" s="438">
        <v>24809.335429631232</v>
      </c>
      <c r="S69" s="438">
        <v>24506.80648990898</v>
      </c>
      <c r="T69" s="438">
        <v>25536.312271695995</v>
      </c>
      <c r="U69" s="438">
        <v>24872.179541467547</v>
      </c>
      <c r="V69" s="438">
        <v>25968.402068053379</v>
      </c>
      <c r="W69" s="438">
        <v>25530.204833640404</v>
      </c>
      <c r="X69" s="438">
        <v>24601.115241635693</v>
      </c>
      <c r="Y69" s="438">
        <v>25137.747524752467</v>
      </c>
      <c r="Z69" s="438">
        <v>24559.207454819276</v>
      </c>
      <c r="AA69" s="438">
        <v>27802.475878719913</v>
      </c>
      <c r="AB69" s="438">
        <f t="shared" si="9"/>
        <v>305101.512542037</v>
      </c>
      <c r="AC69" s="438">
        <v>23323.506437397395</v>
      </c>
      <c r="AD69" s="438">
        <v>23764.893627631882</v>
      </c>
      <c r="AE69" s="438">
        <v>24867.62100691468</v>
      </c>
      <c r="AF69" s="438">
        <v>24452.335905583303</v>
      </c>
      <c r="AG69" s="438">
        <v>26191.899482092056</v>
      </c>
      <c r="AH69" s="438">
        <v>22434.24274725591</v>
      </c>
      <c r="AI69" s="438">
        <v>27981.959136101148</v>
      </c>
      <c r="AJ69" s="438">
        <v>27126.645554864783</v>
      </c>
      <c r="AK69" s="438">
        <v>25570.538264782215</v>
      </c>
      <c r="AL69" s="438">
        <v>27363.351721548184</v>
      </c>
      <c r="AM69" s="438">
        <v>28421.858397037122</v>
      </c>
      <c r="AN69" s="438">
        <v>28660.444866477348</v>
      </c>
      <c r="AO69" s="438">
        <f t="shared" si="10"/>
        <v>310159.29714768601</v>
      </c>
      <c r="AP69" s="438">
        <v>26090.561940773463</v>
      </c>
      <c r="AQ69" s="438">
        <v>25510.284842738773</v>
      </c>
      <c r="AR69" s="438">
        <v>27178.7921883569</v>
      </c>
      <c r="AS69" s="438">
        <f t="shared" si="11"/>
        <v>78779.638971869135</v>
      </c>
    </row>
    <row r="70" spans="2:45">
      <c r="B70" s="243" t="s">
        <v>330</v>
      </c>
      <c r="C70" s="438">
        <v>191287.16</v>
      </c>
      <c r="D70" s="438">
        <v>261969.89</v>
      </c>
      <c r="E70" s="438">
        <v>202821.95</v>
      </c>
      <c r="F70" s="438">
        <v>220757.93</v>
      </c>
      <c r="G70" s="438">
        <v>259683.43</v>
      </c>
      <c r="H70" s="438">
        <v>252927.8</v>
      </c>
      <c r="I70" s="438">
        <v>279785.18</v>
      </c>
      <c r="J70" s="438">
        <v>356596.97</v>
      </c>
      <c r="K70" s="438">
        <v>252110.71</v>
      </c>
      <c r="L70" s="438">
        <v>211892.47830023096</v>
      </c>
      <c r="M70" s="438">
        <v>288880.96259963216</v>
      </c>
      <c r="N70" s="438">
        <v>345158.40695979947</v>
      </c>
      <c r="O70" s="438">
        <f t="shared" si="8"/>
        <v>3123872.867859663</v>
      </c>
      <c r="P70" s="438">
        <v>279679.3666608053</v>
      </c>
      <c r="Q70" s="438">
        <v>228427.51653886421</v>
      </c>
      <c r="R70" s="438">
        <v>226280.1800619475</v>
      </c>
      <c r="S70" s="438">
        <v>253643.56747130983</v>
      </c>
      <c r="T70" s="438">
        <v>229176.35552791329</v>
      </c>
      <c r="U70" s="438">
        <v>230032.56790272825</v>
      </c>
      <c r="V70" s="438">
        <v>225342.34375375733</v>
      </c>
      <c r="W70" s="438">
        <v>322506.19406813337</v>
      </c>
      <c r="X70" s="438">
        <v>256567.41556027622</v>
      </c>
      <c r="Y70" s="438">
        <v>271765.94377406483</v>
      </c>
      <c r="Z70" s="438">
        <v>313525.94627259031</v>
      </c>
      <c r="AA70" s="438">
        <v>446319.92498214066</v>
      </c>
      <c r="AB70" s="438">
        <f t="shared" si="9"/>
        <v>3283267.3225745312</v>
      </c>
      <c r="AC70" s="438">
        <v>249928.98983841704</v>
      </c>
      <c r="AD70" s="438">
        <v>272140.33692063717</v>
      </c>
      <c r="AE70" s="438">
        <v>282302.48717069544</v>
      </c>
      <c r="AF70" s="438">
        <v>232671.49588742628</v>
      </c>
      <c r="AG70" s="438">
        <v>258441.3784010504</v>
      </c>
      <c r="AH70" s="438">
        <v>296603.75719512545</v>
      </c>
      <c r="AI70" s="438">
        <v>305915.25074611045</v>
      </c>
      <c r="AJ70" s="438">
        <v>293491.70591778052</v>
      </c>
      <c r="AK70" s="438">
        <v>284552.01053004991</v>
      </c>
      <c r="AL70" s="438">
        <v>285982.12297155935</v>
      </c>
      <c r="AM70" s="438">
        <v>344676.91456985747</v>
      </c>
      <c r="AN70" s="438">
        <v>495418.67516505567</v>
      </c>
      <c r="AO70" s="438">
        <f t="shared" si="10"/>
        <v>3602125.1253137654</v>
      </c>
      <c r="AP70" s="438">
        <v>247646.75369697876</v>
      </c>
      <c r="AQ70" s="438">
        <v>209701.7238962859</v>
      </c>
      <c r="AR70" s="438">
        <v>252286.59780820401</v>
      </c>
      <c r="AS70" s="438">
        <f t="shared" si="11"/>
        <v>709635.07540146867</v>
      </c>
    </row>
    <row r="71" spans="2:45">
      <c r="B71" s="243" t="s">
        <v>386</v>
      </c>
      <c r="C71" s="438">
        <v>40704.57</v>
      </c>
      <c r="D71" s="438">
        <v>36711.370000000003</v>
      </c>
      <c r="E71" s="438">
        <v>31680.95</v>
      </c>
      <c r="F71" s="438">
        <v>29912.52</v>
      </c>
      <c r="G71" s="438">
        <v>29054.68</v>
      </c>
      <c r="H71" s="438">
        <v>25755.4</v>
      </c>
      <c r="I71" s="438">
        <v>29500.48</v>
      </c>
      <c r="J71" s="438">
        <v>25729.93</v>
      </c>
      <c r="K71" s="438">
        <v>29536.7</v>
      </c>
      <c r="L71" s="438">
        <v>31740.969976905311</v>
      </c>
      <c r="M71" s="438">
        <v>38849.662783568361</v>
      </c>
      <c r="N71" s="438">
        <v>34417.1993704704</v>
      </c>
      <c r="O71" s="438">
        <f t="shared" si="8"/>
        <v>383594.4321309441</v>
      </c>
      <c r="P71" s="438">
        <v>31973.114119922629</v>
      </c>
      <c r="Q71" s="438">
        <v>32222.06502362695</v>
      </c>
      <c r="R71" s="438">
        <v>33234.167145237669</v>
      </c>
      <c r="S71" s="438">
        <v>36422.635536208938</v>
      </c>
      <c r="T71" s="438">
        <v>30475.397916903908</v>
      </c>
      <c r="U71" s="438">
        <v>33875.748593551514</v>
      </c>
      <c r="V71" s="438">
        <v>30233.944245005918</v>
      </c>
      <c r="W71" s="438">
        <v>27439.39886564792</v>
      </c>
      <c r="X71" s="438">
        <v>22308.815719596394</v>
      </c>
      <c r="Y71" s="438">
        <v>55546.960946094587</v>
      </c>
      <c r="Z71" s="438">
        <v>40377.164909638552</v>
      </c>
      <c r="AA71" s="438">
        <v>39011.818749039208</v>
      </c>
      <c r="AB71" s="438">
        <f t="shared" si="9"/>
        <v>413121.23177047423</v>
      </c>
      <c r="AC71" s="438">
        <v>28252.657046573928</v>
      </c>
      <c r="AD71" s="438">
        <v>31138.727920128465</v>
      </c>
      <c r="AE71" s="438">
        <v>35624.835704897421</v>
      </c>
      <c r="AF71" s="438">
        <v>32897.539718565604</v>
      </c>
      <c r="AG71" s="438">
        <v>34129.768765044864</v>
      </c>
      <c r="AH71" s="438">
        <v>31883.264671141707</v>
      </c>
      <c r="AI71" s="438">
        <v>29280.555212177929</v>
      </c>
      <c r="AJ71" s="438">
        <v>33048.931963009018</v>
      </c>
      <c r="AK71" s="438">
        <v>33960.53098336477</v>
      </c>
      <c r="AL71" s="438">
        <v>30058.115103668402</v>
      </c>
      <c r="AM71" s="438">
        <v>34293.377900199099</v>
      </c>
      <c r="AN71" s="438">
        <v>32574.868537745566</v>
      </c>
      <c r="AO71" s="438">
        <f t="shared" si="10"/>
        <v>387143.17352651682</v>
      </c>
      <c r="AP71" s="438">
        <v>31524.465575979932</v>
      </c>
      <c r="AQ71" s="438">
        <v>26814.790387072833</v>
      </c>
      <c r="AR71" s="438">
        <v>27425.820064508302</v>
      </c>
      <c r="AS71" s="438">
        <f t="shared" si="11"/>
        <v>85765.076027561066</v>
      </c>
    </row>
    <row r="72" spans="2:45">
      <c r="B72" s="243" t="s">
        <v>605</v>
      </c>
      <c r="C72" s="438">
        <v>38203.32</v>
      </c>
      <c r="D72" s="438">
        <v>38543.24</v>
      </c>
      <c r="E72" s="438">
        <v>40779.64</v>
      </c>
      <c r="F72" s="438">
        <v>47351.65</v>
      </c>
      <c r="G72" s="438">
        <v>47868.19</v>
      </c>
      <c r="H72" s="438">
        <v>45413.8</v>
      </c>
      <c r="I72" s="438">
        <v>53034.92</v>
      </c>
      <c r="J72" s="438">
        <v>44160</v>
      </c>
      <c r="K72" s="438">
        <v>38473.599999999999</v>
      </c>
      <c r="L72" s="438">
        <v>56520.27621247113</v>
      </c>
      <c r="M72" s="438">
        <v>50436.12344165134</v>
      </c>
      <c r="N72" s="438">
        <v>51384.399226688947</v>
      </c>
      <c r="O72" s="438">
        <f t="shared" si="8"/>
        <v>552169.15888081142</v>
      </c>
      <c r="P72" s="438">
        <v>39068.817953226651</v>
      </c>
      <c r="Q72" s="438">
        <v>36313.53838318101</v>
      </c>
      <c r="R72" s="438">
        <v>41632.599742042388</v>
      </c>
      <c r="S72" s="438">
        <v>40763.715868618907</v>
      </c>
      <c r="T72" s="438">
        <v>42571.470588750577</v>
      </c>
      <c r="U72" s="438">
        <v>44064.900691629875</v>
      </c>
      <c r="V72" s="438">
        <v>49781.314330373229</v>
      </c>
      <c r="W72" s="438">
        <v>39971.754777645321</v>
      </c>
      <c r="X72" s="438">
        <v>40552.33231545407</v>
      </c>
      <c r="Y72" s="438">
        <v>52249.169898239801</v>
      </c>
      <c r="Z72" s="438">
        <v>56228.788780120478</v>
      </c>
      <c r="AA72" s="438">
        <v>56775.143190429233</v>
      </c>
      <c r="AB72" s="438">
        <f t="shared" si="9"/>
        <v>539973.54651971161</v>
      </c>
      <c r="AC72" s="438">
        <v>51850.360131340196</v>
      </c>
      <c r="AD72" s="438">
        <v>36420.181725695933</v>
      </c>
      <c r="AE72" s="438">
        <v>41393.221326932966</v>
      </c>
      <c r="AF72" s="438">
        <v>40938.946963231967</v>
      </c>
      <c r="AG72" s="438">
        <v>41605.406958932093</v>
      </c>
      <c r="AH72" s="438">
        <v>44405.180317478604</v>
      </c>
      <c r="AI72" s="438">
        <v>49707.517385699386</v>
      </c>
      <c r="AJ72" s="438">
        <v>37055.392679515076</v>
      </c>
      <c r="AK72" s="438">
        <v>36076.66021918934</v>
      </c>
      <c r="AL72" s="438">
        <v>42556.126780333849</v>
      </c>
      <c r="AM72" s="438">
        <v>35671.995708375878</v>
      </c>
      <c r="AN72" s="438">
        <v>39380.61034319039</v>
      </c>
      <c r="AO72" s="438">
        <f t="shared" si="10"/>
        <v>497061.60053991567</v>
      </c>
      <c r="AP72" s="438">
        <v>38553.426453521017</v>
      </c>
      <c r="AQ72" s="438">
        <v>27568.299187930246</v>
      </c>
      <c r="AR72" s="438">
        <v>32897.235994534502</v>
      </c>
      <c r="AS72" s="438">
        <f t="shared" si="11"/>
        <v>99018.961635985761</v>
      </c>
    </row>
    <row r="73" spans="2:45">
      <c r="B73" s="243" t="s">
        <v>1067</v>
      </c>
      <c r="C73" s="438">
        <v>14547.33</v>
      </c>
      <c r="D73" s="438">
        <v>12620.74</v>
      </c>
      <c r="E73" s="438">
        <v>13281.54</v>
      </c>
      <c r="F73" s="438">
        <v>10239.93</v>
      </c>
      <c r="G73" s="438">
        <v>14825.43</v>
      </c>
      <c r="H73" s="438">
        <v>11168.02</v>
      </c>
      <c r="I73" s="438">
        <v>11859.38</v>
      </c>
      <c r="J73" s="438">
        <v>13583.08</v>
      </c>
      <c r="K73" s="438">
        <v>9813.99</v>
      </c>
      <c r="L73" s="438">
        <v>9807.9540323325637</v>
      </c>
      <c r="M73" s="438">
        <v>10796.24279583078</v>
      </c>
      <c r="N73" s="438">
        <v>15706.483766296851</v>
      </c>
      <c r="O73" s="438">
        <f t="shared" si="8"/>
        <v>148250.1205944602</v>
      </c>
      <c r="P73" s="438">
        <v>11194.65447511869</v>
      </c>
      <c r="Q73" s="438">
        <v>9825.5906737217392</v>
      </c>
      <c r="R73" s="438">
        <v>9039.1398902267956</v>
      </c>
      <c r="S73" s="438">
        <v>9150.7320933913725</v>
      </c>
      <c r="T73" s="438">
        <v>8506.8271415681902</v>
      </c>
      <c r="U73" s="438">
        <v>7676.4712761881719</v>
      </c>
      <c r="V73" s="438">
        <v>10113.852865902882</v>
      </c>
      <c r="W73" s="438">
        <v>11115.320978288357</v>
      </c>
      <c r="X73" s="438">
        <v>7099.2299522039311</v>
      </c>
      <c r="Y73" s="438">
        <v>8065.3791941694144</v>
      </c>
      <c r="Z73" s="438">
        <v>7246.778990963855</v>
      </c>
      <c r="AA73" s="438">
        <v>10361.387866566592</v>
      </c>
      <c r="AB73" s="438">
        <f t="shared" si="9"/>
        <v>109395.36539830998</v>
      </c>
      <c r="AC73" s="438">
        <v>9451.9307871770525</v>
      </c>
      <c r="AD73" s="438">
        <v>7059.9335733734952</v>
      </c>
      <c r="AE73" s="438">
        <v>7141.8881078918785</v>
      </c>
      <c r="AF73" s="438">
        <v>5859.7030957784855</v>
      </c>
      <c r="AG73" s="438">
        <v>7086.2483040338457</v>
      </c>
      <c r="AH73" s="438">
        <v>3991.9093659070604</v>
      </c>
      <c r="AI73" s="438"/>
      <c r="AJ73" s="438"/>
      <c r="AK73" s="438"/>
      <c r="AL73" s="438"/>
      <c r="AM73" s="438"/>
      <c r="AN73" s="438"/>
      <c r="AO73" s="438">
        <f t="shared" si="10"/>
        <v>40591.613234161821</v>
      </c>
      <c r="AP73" s="438"/>
      <c r="AQ73" s="438"/>
      <c r="AR73" s="438"/>
      <c r="AS73" s="438">
        <f t="shared" si="11"/>
        <v>0</v>
      </c>
    </row>
    <row r="74" spans="2:45">
      <c r="B74" s="243" t="s">
        <v>980</v>
      </c>
      <c r="C74" s="438"/>
      <c r="D74" s="438"/>
      <c r="E74" s="438"/>
      <c r="F74" s="438"/>
      <c r="G74" s="438"/>
      <c r="H74" s="438"/>
      <c r="I74" s="438"/>
      <c r="J74" s="438"/>
      <c r="K74" s="438"/>
      <c r="L74" s="438"/>
      <c r="M74" s="438"/>
      <c r="N74" s="438"/>
      <c r="O74" s="438">
        <f t="shared" si="8"/>
        <v>0</v>
      </c>
      <c r="P74" s="438"/>
      <c r="Q74" s="438"/>
      <c r="R74" s="438"/>
      <c r="S74" s="438"/>
      <c r="T74" s="438"/>
      <c r="U74" s="438"/>
      <c r="V74" s="438"/>
      <c r="W74" s="438"/>
      <c r="X74" s="438"/>
      <c r="Y74" s="438"/>
      <c r="Z74" s="438">
        <v>27559.179216867466</v>
      </c>
      <c r="AA74" s="438">
        <v>110589.6533950645</v>
      </c>
      <c r="AB74" s="438">
        <f t="shared" si="9"/>
        <v>138148.83261193195</v>
      </c>
      <c r="AC74" s="438">
        <v>18747.951265877477</v>
      </c>
      <c r="AD74" s="438">
        <v>22784.85153748716</v>
      </c>
      <c r="AE74" s="438">
        <v>18095.394022515571</v>
      </c>
      <c r="AF74" s="438">
        <v>18567.560599182936</v>
      </c>
      <c r="AG74" s="438">
        <v>17708.68407615435</v>
      </c>
      <c r="AH74" s="438">
        <v>18986.736193137618</v>
      </c>
      <c r="AI74" s="438">
        <v>17554.482843873062</v>
      </c>
      <c r="AJ74" s="438">
        <v>18648.760491140816</v>
      </c>
      <c r="AK74" s="438">
        <v>18847.848247792241</v>
      </c>
      <c r="AL74" s="438">
        <v>25382.070149400519</v>
      </c>
      <c r="AM74" s="438">
        <v>45144.254278728593</v>
      </c>
      <c r="AN74" s="438">
        <v>103285.2036657141</v>
      </c>
      <c r="AO74" s="438">
        <f t="shared" si="10"/>
        <v>343753.79737100448</v>
      </c>
      <c r="AP74" s="438">
        <v>13957.61671221594</v>
      </c>
      <c r="AQ74" s="438">
        <v>17470.134795333688</v>
      </c>
      <c r="AR74" s="438">
        <v>18099.0453882119</v>
      </c>
      <c r="AS74" s="438">
        <f t="shared" si="11"/>
        <v>49526.796895761523</v>
      </c>
    </row>
    <row r="75" spans="2:45">
      <c r="B75" s="243" t="s">
        <v>979</v>
      </c>
      <c r="C75" s="438">
        <v>67172.399999999994</v>
      </c>
      <c r="D75" s="438">
        <v>64899.61</v>
      </c>
      <c r="E75" s="438">
        <v>64847.89</v>
      </c>
      <c r="F75" s="438">
        <v>70076.14</v>
      </c>
      <c r="G75" s="438">
        <v>60072.84</v>
      </c>
      <c r="H75" s="438">
        <v>73893.850000000006</v>
      </c>
      <c r="I75" s="438">
        <v>71503.960000000006</v>
      </c>
      <c r="J75" s="438">
        <v>78207.070000000007</v>
      </c>
      <c r="K75" s="438">
        <v>72664.06</v>
      </c>
      <c r="L75" s="438">
        <v>87886.360498845272</v>
      </c>
      <c r="M75" s="438">
        <v>130941.48007357449</v>
      </c>
      <c r="N75" s="438">
        <v>288634.70544232224</v>
      </c>
      <c r="O75" s="438">
        <f t="shared" si="8"/>
        <v>1130800.3660147421</v>
      </c>
      <c r="P75" s="438">
        <v>81282.533444698434</v>
      </c>
      <c r="Q75" s="438">
        <v>90207.114173339753</v>
      </c>
      <c r="R75" s="438">
        <v>79549.688398497441</v>
      </c>
      <c r="S75" s="438">
        <v>76982.62762168578</v>
      </c>
      <c r="T75" s="438">
        <v>77810.585421831318</v>
      </c>
      <c r="U75" s="438">
        <v>91876.07121972859</v>
      </c>
      <c r="V75" s="438">
        <v>93389.189096343092</v>
      </c>
      <c r="W75" s="438">
        <v>97761.352552292185</v>
      </c>
      <c r="X75" s="438">
        <v>97798.00849707915</v>
      </c>
      <c r="Y75" s="438">
        <v>99585.731384075872</v>
      </c>
      <c r="Z75" s="438">
        <v>160375.0533885542</v>
      </c>
      <c r="AA75" s="438">
        <v>330787.55730782088</v>
      </c>
      <c r="AB75" s="438">
        <f t="shared" si="9"/>
        <v>1377405.5125059467</v>
      </c>
      <c r="AC75" s="438">
        <v>92432.735073014788</v>
      </c>
      <c r="AD75" s="438">
        <v>84434.030779665074</v>
      </c>
      <c r="AE75" s="438">
        <v>84464.645351162922</v>
      </c>
      <c r="AF75" s="438">
        <v>81429.568479346359</v>
      </c>
      <c r="AG75" s="438">
        <v>82108.753373696105</v>
      </c>
      <c r="AH75" s="438">
        <v>94628.472415084543</v>
      </c>
      <c r="AI75" s="438">
        <v>94590.003002101454</v>
      </c>
      <c r="AJ75" s="438">
        <v>95752.158455082375</v>
      </c>
      <c r="AK75" s="438">
        <v>108170.73826104817</v>
      </c>
      <c r="AL75" s="438">
        <v>118791.98966445234</v>
      </c>
      <c r="AM75" s="438">
        <v>164488.33235327489</v>
      </c>
      <c r="AN75" s="438">
        <v>358424.58504510479</v>
      </c>
      <c r="AO75" s="438">
        <f t="shared" si="10"/>
        <v>1459716.0122530339</v>
      </c>
      <c r="AP75" s="438">
        <v>97184.904870652535</v>
      </c>
      <c r="AQ75" s="438">
        <v>87617.326765324193</v>
      </c>
      <c r="AR75" s="438">
        <v>88519.401057787894</v>
      </c>
      <c r="AS75" s="438">
        <f t="shared" si="11"/>
        <v>273321.63269376464</v>
      </c>
    </row>
    <row r="76" spans="2:45">
      <c r="B76" s="243" t="s">
        <v>970</v>
      </c>
      <c r="C76" s="438">
        <v>180719.06</v>
      </c>
      <c r="D76" s="438">
        <v>191283.73</v>
      </c>
      <c r="E76" s="438">
        <v>202886.54</v>
      </c>
      <c r="F76" s="438">
        <v>204127.71</v>
      </c>
      <c r="G76" s="438">
        <v>237491.94</v>
      </c>
      <c r="H76" s="438">
        <v>262093.4</v>
      </c>
      <c r="I76" s="438">
        <v>247642.21</v>
      </c>
      <c r="J76" s="438">
        <v>255690.12</v>
      </c>
      <c r="K76" s="438">
        <v>210035.24</v>
      </c>
      <c r="L76" s="438">
        <v>225201.59057736723</v>
      </c>
      <c r="M76" s="438">
        <v>233436.41446965054</v>
      </c>
      <c r="N76" s="438">
        <v>273422.7089008491</v>
      </c>
      <c r="O76" s="438">
        <f t="shared" si="8"/>
        <v>2724030.6639478663</v>
      </c>
      <c r="P76" s="438">
        <v>160182.23170388603</v>
      </c>
      <c r="Q76" s="438">
        <v>179088.36009167822</v>
      </c>
      <c r="R76" s="438">
        <v>183097.84757905838</v>
      </c>
      <c r="S76" s="438">
        <v>199668.92599920853</v>
      </c>
      <c r="T76" s="438">
        <v>231154.04767118965</v>
      </c>
      <c r="U76" s="438">
        <v>238343.65979069626</v>
      </c>
      <c r="V76" s="438">
        <v>238396.43011731558</v>
      </c>
      <c r="W76" s="438">
        <v>237452.42093854991</v>
      </c>
      <c r="X76" s="438">
        <v>200824.12719065323</v>
      </c>
      <c r="Y76" s="438">
        <v>215491.61731641908</v>
      </c>
      <c r="Z76" s="438">
        <v>214033.74301581323</v>
      </c>
      <c r="AA76" s="438">
        <v>264858.96186712716</v>
      </c>
      <c r="AB76" s="438">
        <f t="shared" si="9"/>
        <v>2562592.3732815953</v>
      </c>
      <c r="AC76" s="438">
        <v>155582.90597079412</v>
      </c>
      <c r="AD76" s="438">
        <v>152456.49494818525</v>
      </c>
      <c r="AE76" s="438">
        <v>179350.6638093605</v>
      </c>
      <c r="AF76" s="438">
        <v>205096.94035406271</v>
      </c>
      <c r="AG76" s="438">
        <v>214128.80676927566</v>
      </c>
      <c r="AH76" s="438">
        <v>245524.99052173656</v>
      </c>
      <c r="AI76" s="438">
        <v>232384.82141028126</v>
      </c>
      <c r="AJ76" s="438">
        <v>262573.95531551132</v>
      </c>
      <c r="AK76" s="438">
        <v>218224.79292768997</v>
      </c>
      <c r="AL76" s="438">
        <v>247618.68641984137</v>
      </c>
      <c r="AM76" s="438">
        <v>232565.21060938993</v>
      </c>
      <c r="AN76" s="438">
        <v>280339.83826783363</v>
      </c>
      <c r="AO76" s="438">
        <f t="shared" si="10"/>
        <v>2625848.1073239623</v>
      </c>
      <c r="AP76" s="438">
        <v>174507.9398375201</v>
      </c>
      <c r="AQ76" s="438">
        <v>163073.26394327875</v>
      </c>
      <c r="AR76" s="438">
        <v>189162.29512097599</v>
      </c>
      <c r="AS76" s="438">
        <f t="shared" si="11"/>
        <v>526743.49890177487</v>
      </c>
    </row>
    <row r="77" spans="2:45">
      <c r="B77" s="243" t="s">
        <v>726</v>
      </c>
      <c r="C77" s="438">
        <v>13964.57</v>
      </c>
      <c r="D77" s="438">
        <v>14704.33</v>
      </c>
      <c r="E77" s="438">
        <v>15656.9</v>
      </c>
      <c r="F77" s="438">
        <v>14273.69</v>
      </c>
      <c r="G77" s="438">
        <v>14942.76</v>
      </c>
      <c r="H77" s="438">
        <v>16126.74</v>
      </c>
      <c r="I77" s="438">
        <v>14438.48</v>
      </c>
      <c r="J77" s="438">
        <v>14605.13</v>
      </c>
      <c r="K77" s="438">
        <v>13332.06</v>
      </c>
      <c r="L77" s="438">
        <v>12660.076304849887</v>
      </c>
      <c r="M77" s="438">
        <v>14987.523400776619</v>
      </c>
      <c r="N77" s="438">
        <v>17467.495365962655</v>
      </c>
      <c r="O77" s="438">
        <f t="shared" si="8"/>
        <v>177159.75507158914</v>
      </c>
      <c r="P77" s="438">
        <v>13000.835537190082</v>
      </c>
      <c r="Q77" s="438">
        <v>13739.122096148949</v>
      </c>
      <c r="R77" s="438">
        <v>14808.936499119744</v>
      </c>
      <c r="S77" s="438">
        <v>15423.516026909378</v>
      </c>
      <c r="T77" s="438">
        <v>14773.575934896675</v>
      </c>
      <c r="U77" s="438">
        <v>14811.28868993608</v>
      </c>
      <c r="V77" s="438">
        <v>14208.213950772082</v>
      </c>
      <c r="W77" s="438">
        <v>15202.738340377877</v>
      </c>
      <c r="X77" s="438">
        <v>14288.604089219332</v>
      </c>
      <c r="Y77" s="438">
        <v>13519.92866474147</v>
      </c>
      <c r="Z77" s="438">
        <v>13159.633396084337</v>
      </c>
      <c r="AA77" s="438">
        <v>19546.993733440635</v>
      </c>
      <c r="AB77" s="438">
        <f t="shared" si="9"/>
        <v>176483.38695883664</v>
      </c>
      <c r="AC77" s="438">
        <v>14866.339065065242</v>
      </c>
      <c r="AD77" s="438">
        <v>14102.036484774739</v>
      </c>
      <c r="AE77" s="438">
        <v>15804.757128978796</v>
      </c>
      <c r="AF77" s="438">
        <v>16030.682378574675</v>
      </c>
      <c r="AG77" s="438">
        <v>17361.839448537456</v>
      </c>
      <c r="AH77" s="438">
        <v>16210.64722998473</v>
      </c>
      <c r="AI77" s="438">
        <v>17384.083334804949</v>
      </c>
      <c r="AJ77" s="438">
        <v>17043.659892757227</v>
      </c>
      <c r="AK77" s="438">
        <v>15094.647262000339</v>
      </c>
      <c r="AL77" s="438">
        <v>14402.043666794818</v>
      </c>
      <c r="AM77" s="438">
        <v>15272.709190884421</v>
      </c>
      <c r="AN77" s="438">
        <v>20487.730535971834</v>
      </c>
      <c r="AO77" s="438">
        <f t="shared" si="10"/>
        <v>194061.17561912921</v>
      </c>
      <c r="AP77" s="438">
        <v>14807.928943132043</v>
      </c>
      <c r="AQ77" s="438">
        <v>17427.800816191928</v>
      </c>
      <c r="AR77" s="438">
        <v>19435.729585529301</v>
      </c>
      <c r="AS77" s="438">
        <f t="shared" si="11"/>
        <v>51671.459344853269</v>
      </c>
    </row>
    <row r="78" spans="2:45">
      <c r="B78" s="243" t="s">
        <v>983</v>
      </c>
      <c r="C78" s="438">
        <v>17346.330000000002</v>
      </c>
      <c r="D78" s="438">
        <v>21294.13</v>
      </c>
      <c r="E78" s="438">
        <v>25793.79</v>
      </c>
      <c r="F78" s="438">
        <v>33088.46</v>
      </c>
      <c r="G78" s="438">
        <v>33266.550000000003</v>
      </c>
      <c r="H78" s="438">
        <v>29639.9</v>
      </c>
      <c r="I78" s="438">
        <v>32036.62</v>
      </c>
      <c r="J78" s="438">
        <v>32589.62</v>
      </c>
      <c r="K78" s="438">
        <v>22885.202835075339</v>
      </c>
      <c r="L78" s="438">
        <v>29224.135833718246</v>
      </c>
      <c r="M78" s="438">
        <v>36520.243613325161</v>
      </c>
      <c r="N78" s="438">
        <v>35208.470981405568</v>
      </c>
      <c r="O78" s="438">
        <f t="shared" si="8"/>
        <v>348893.45326352434</v>
      </c>
      <c r="P78" s="438">
        <v>22107.042693863197</v>
      </c>
      <c r="Q78" s="438">
        <v>27478.004527319543</v>
      </c>
      <c r="R78" s="438">
        <v>37889.574482907956</v>
      </c>
      <c r="S78" s="438">
        <v>34137.660071230704</v>
      </c>
      <c r="T78" s="438">
        <v>41280.282418073351</v>
      </c>
      <c r="U78" s="438">
        <v>34494.021333655961</v>
      </c>
      <c r="V78" s="438">
        <v>36087.07466634603</v>
      </c>
      <c r="W78" s="438">
        <v>36731.331852172974</v>
      </c>
      <c r="X78" s="438">
        <v>27218.842272968672</v>
      </c>
      <c r="Y78" s="438">
        <v>25914.653809130905</v>
      </c>
      <c r="Z78" s="438">
        <v>36254.294051204815</v>
      </c>
      <c r="AA78" s="438">
        <v>39082.322515304681</v>
      </c>
      <c r="AB78" s="438">
        <f t="shared" si="9"/>
        <v>398675.10469417874</v>
      </c>
      <c r="AC78" s="438">
        <v>25457.679080618687</v>
      </c>
      <c r="AD78" s="438">
        <v>14337.698606636679</v>
      </c>
      <c r="AE78" s="438">
        <v>29141.625235727752</v>
      </c>
      <c r="AF78" s="438">
        <v>33991.847480708137</v>
      </c>
      <c r="AG78" s="438">
        <v>31869.228244219124</v>
      </c>
      <c r="AH78" s="438">
        <v>31626.02056984817</v>
      </c>
      <c r="AI78" s="438">
        <v>32579.359669415644</v>
      </c>
      <c r="AJ78" s="438">
        <v>34109.700419645633</v>
      </c>
      <c r="AK78" s="438">
        <v>27624.27139149755</v>
      </c>
      <c r="AL78" s="438">
        <v>28044.589483848471</v>
      </c>
      <c r="AM78" s="438">
        <v>34936.873923225314</v>
      </c>
      <c r="AN78" s="438">
        <v>33611.041933547735</v>
      </c>
      <c r="AO78" s="438">
        <f t="shared" si="10"/>
        <v>357329.93603893893</v>
      </c>
      <c r="AP78" s="438">
        <v>19053.91411777919</v>
      </c>
      <c r="AQ78" s="438">
        <v>14032.895008038251</v>
      </c>
      <c r="AR78" s="438">
        <v>25684.764321500599</v>
      </c>
      <c r="AS78" s="438">
        <f t="shared" si="11"/>
        <v>58771.573447318035</v>
      </c>
    </row>
    <row r="79" spans="2:45">
      <c r="B79" s="243" t="s">
        <v>366</v>
      </c>
      <c r="C79" s="438"/>
      <c r="D79" s="438"/>
      <c r="E79" s="438"/>
      <c r="F79" s="438"/>
      <c r="G79" s="438"/>
      <c r="H79" s="438"/>
      <c r="I79" s="438"/>
      <c r="J79" s="438"/>
      <c r="K79" s="438"/>
      <c r="L79" s="438"/>
      <c r="M79" s="438">
        <v>3133.3370120580421</v>
      </c>
      <c r="N79" s="438">
        <v>5531.6045038568409</v>
      </c>
      <c r="O79" s="438">
        <f t="shared" si="8"/>
        <v>8664.941515914883</v>
      </c>
      <c r="P79" s="438">
        <v>5120.3411288904517</v>
      </c>
      <c r="Q79" s="438">
        <v>5471.6469256670725</v>
      </c>
      <c r="R79" s="438">
        <v>5392.9476459013922</v>
      </c>
      <c r="S79" s="438">
        <v>4792.6165413533827</v>
      </c>
      <c r="T79" s="438">
        <v>4505.8897308093237</v>
      </c>
      <c r="U79" s="438">
        <v>4880.7271187465976</v>
      </c>
      <c r="V79" s="438">
        <v>5134.3799275150714</v>
      </c>
      <c r="W79" s="438">
        <v>4994.3020122105418</v>
      </c>
      <c r="X79" s="438">
        <v>4515.1879978757315</v>
      </c>
      <c r="Y79" s="438">
        <v>5076.973648927391</v>
      </c>
      <c r="Z79" s="438">
        <v>5235.0244540662643</v>
      </c>
      <c r="AA79" s="438">
        <v>6210.5434816027182</v>
      </c>
      <c r="AB79" s="438">
        <f t="shared" si="9"/>
        <v>61330.580613565944</v>
      </c>
      <c r="AC79" s="438">
        <v>4876.5485181024815</v>
      </c>
      <c r="AD79" s="438">
        <v>3664.3005754979504</v>
      </c>
      <c r="AE79" s="438">
        <v>4153.9729698839928</v>
      </c>
      <c r="AF79" s="438">
        <v>3985.8375669541547</v>
      </c>
      <c r="AG79" s="438">
        <v>5116.2673790940253</v>
      </c>
      <c r="AH79" s="438">
        <v>6210.158163118319</v>
      </c>
      <c r="AI79" s="438">
        <v>6594.4001977855069</v>
      </c>
      <c r="AJ79" s="438">
        <v>7323.8887161952134</v>
      </c>
      <c r="AK79" s="438">
        <v>5008.2336028080144</v>
      </c>
      <c r="AL79" s="438">
        <v>6303.2177885861938</v>
      </c>
      <c r="AM79" s="438">
        <v>6386.2668028431999</v>
      </c>
      <c r="AN79" s="438">
        <v>7535.6941296616469</v>
      </c>
      <c r="AO79" s="438">
        <f t="shared" si="10"/>
        <v>67158.786410530709</v>
      </c>
      <c r="AP79" s="438">
        <v>6040.919471378832</v>
      </c>
      <c r="AQ79" s="438">
        <v>5373.1810874314679</v>
      </c>
      <c r="AR79" s="438">
        <v>6031.1610570443299</v>
      </c>
      <c r="AS79" s="438">
        <f t="shared" si="11"/>
        <v>17445.26161585463</v>
      </c>
    </row>
    <row r="80" spans="2:45">
      <c r="B80" s="243" t="s">
        <v>656</v>
      </c>
      <c r="C80" s="438">
        <v>10849.61</v>
      </c>
      <c r="D80" s="438">
        <v>10556.67</v>
      </c>
      <c r="E80" s="438">
        <v>12464.96</v>
      </c>
      <c r="F80" s="438">
        <v>12803.3</v>
      </c>
      <c r="G80" s="438">
        <v>10635.48</v>
      </c>
      <c r="H80" s="438">
        <v>11108.99</v>
      </c>
      <c r="I80" s="438">
        <v>9118.7900000000009</v>
      </c>
      <c r="J80" s="438">
        <v>9955.17</v>
      </c>
      <c r="K80" s="438">
        <v>10160.209999999999</v>
      </c>
      <c r="L80" s="438">
        <v>11691.027214780603</v>
      </c>
      <c r="M80" s="438">
        <v>17571.700797057019</v>
      </c>
      <c r="N80" s="438">
        <v>39841.931431791243</v>
      </c>
      <c r="O80" s="438">
        <f t="shared" si="8"/>
        <v>166757.83944362885</v>
      </c>
      <c r="P80" s="438">
        <v>12017.624564796904</v>
      </c>
      <c r="Q80" s="438">
        <v>12056.770210237402</v>
      </c>
      <c r="R80" s="438">
        <v>13334.212146602775</v>
      </c>
      <c r="S80" s="438">
        <v>12425.764542936287</v>
      </c>
      <c r="T80" s="438">
        <v>12409.935422269329</v>
      </c>
      <c r="U80" s="438">
        <v>11288.510071985966</v>
      </c>
      <c r="V80" s="438">
        <v>10192.007987083252</v>
      </c>
      <c r="W80" s="438">
        <v>11398.316354177956</v>
      </c>
      <c r="X80" s="438">
        <v>10550.994822092407</v>
      </c>
      <c r="Y80" s="438">
        <v>12567.040910341031</v>
      </c>
      <c r="Z80" s="438">
        <v>15880.638422439759</v>
      </c>
      <c r="AA80" s="438">
        <v>36941.452177923253</v>
      </c>
      <c r="AB80" s="438">
        <f t="shared" si="9"/>
        <v>171063.26763288633</v>
      </c>
      <c r="AC80" s="438">
        <v>14689.683245485185</v>
      </c>
      <c r="AD80" s="438">
        <v>12171.118979463601</v>
      </c>
      <c r="AE80" s="438">
        <v>10981.351905823189</v>
      </c>
      <c r="AF80" s="438">
        <v>10593.569024058104</v>
      </c>
      <c r="AG80" s="438">
        <v>13422.126340360346</v>
      </c>
      <c r="AH80" s="438">
        <v>12478.619342571516</v>
      </c>
      <c r="AI80" s="438">
        <v>10922.398908647816</v>
      </c>
      <c r="AJ80" s="438">
        <v>11378.900509014611</v>
      </c>
      <c r="AK80" s="438">
        <v>13120.718507869535</v>
      </c>
      <c r="AL80" s="438">
        <v>15168.429980240866</v>
      </c>
      <c r="AM80" s="438">
        <v>18659.271455541453</v>
      </c>
      <c r="AN80" s="438">
        <v>45191.708104524812</v>
      </c>
      <c r="AO80" s="438">
        <f t="shared" si="10"/>
        <v>188777.89630360101</v>
      </c>
      <c r="AP80" s="438">
        <v>14677.114559544756</v>
      </c>
      <c r="AQ80" s="438">
        <v>14952.754029432373</v>
      </c>
      <c r="AR80" s="438">
        <v>12483.202810852999</v>
      </c>
      <c r="AS80" s="438">
        <f t="shared" si="11"/>
        <v>42113.071399830129</v>
      </c>
    </row>
    <row r="81" spans="2:45">
      <c r="B81" s="243" t="s">
        <v>259</v>
      </c>
      <c r="C81" s="438">
        <v>146536.25</v>
      </c>
      <c r="D81" s="438">
        <v>152412.79999999999</v>
      </c>
      <c r="E81" s="438">
        <v>173552.58</v>
      </c>
      <c r="F81" s="438">
        <v>156833.29999999999</v>
      </c>
      <c r="G81" s="438">
        <v>195329.48</v>
      </c>
      <c r="H81" s="438">
        <v>163593.03</v>
      </c>
      <c r="I81" s="438">
        <v>150190.71</v>
      </c>
      <c r="J81" s="438">
        <v>153292.75</v>
      </c>
      <c r="K81" s="438">
        <v>156326.97</v>
      </c>
      <c r="L81" s="438">
        <v>150325.11918706697</v>
      </c>
      <c r="M81" s="438">
        <v>212593.6492949111</v>
      </c>
      <c r="N81" s="438">
        <v>231695.53752890203</v>
      </c>
      <c r="O81" s="438">
        <f t="shared" si="8"/>
        <v>2042682.1760108802</v>
      </c>
      <c r="P81" s="438">
        <v>112217.17390539827</v>
      </c>
      <c r="Q81" s="438">
        <v>113778.33830395291</v>
      </c>
      <c r="R81" s="438">
        <v>125988.86012860223</v>
      </c>
      <c r="S81" s="438">
        <v>126147.77285318558</v>
      </c>
      <c r="T81" s="438">
        <v>137188.37604351901</v>
      </c>
      <c r="U81" s="438">
        <v>131521.6429738068</v>
      </c>
      <c r="V81" s="438">
        <v>120496.79575396347</v>
      </c>
      <c r="W81" s="438">
        <v>128117.65608178895</v>
      </c>
      <c r="X81" s="438">
        <v>139187.51088688266</v>
      </c>
      <c r="Y81" s="438">
        <v>151614.52296479643</v>
      </c>
      <c r="Z81" s="438">
        <v>180108.56560617467</v>
      </c>
      <c r="AA81" s="438">
        <v>201674.97420130752</v>
      </c>
      <c r="AB81" s="438">
        <f t="shared" si="9"/>
        <v>1668042.1897033788</v>
      </c>
      <c r="AC81" s="438">
        <v>116644.53159941245</v>
      </c>
      <c r="AD81" s="438">
        <v>110107.94466442586</v>
      </c>
      <c r="AE81" s="438">
        <v>119901.35070575461</v>
      </c>
      <c r="AF81" s="438">
        <v>126673.66678166139</v>
      </c>
      <c r="AG81" s="438">
        <v>125103.40159749069</v>
      </c>
      <c r="AH81" s="438">
        <v>123630.20788798938</v>
      </c>
      <c r="AI81" s="438">
        <v>125594.69470393979</v>
      </c>
      <c r="AJ81" s="438">
        <v>138865.31879468448</v>
      </c>
      <c r="AK81" s="438">
        <v>143715.30087190311</v>
      </c>
      <c r="AL81" s="438">
        <v>145888.7604316611</v>
      </c>
      <c r="AM81" s="438">
        <v>175811.557261201</v>
      </c>
      <c r="AN81" s="438">
        <v>207064.06679267931</v>
      </c>
      <c r="AO81" s="438">
        <f t="shared" si="10"/>
        <v>1659000.8020928032</v>
      </c>
      <c r="AP81" s="438">
        <v>112679.32218936017</v>
      </c>
      <c r="AQ81" s="438">
        <v>107540.79310771258</v>
      </c>
      <c r="AR81" s="438">
        <v>131632.971789223</v>
      </c>
      <c r="AS81" s="438">
        <f t="shared" si="11"/>
        <v>351853.08708629571</v>
      </c>
    </row>
    <row r="82" spans="2:45">
      <c r="B82" s="243" t="s">
        <v>971</v>
      </c>
      <c r="C82" s="438">
        <v>31620.33</v>
      </c>
      <c r="D82" s="438">
        <v>31545.68</v>
      </c>
      <c r="E82" s="438">
        <v>34482.949999999997</v>
      </c>
      <c r="F82" s="438">
        <v>34207.69</v>
      </c>
      <c r="G82" s="438">
        <v>32391.49</v>
      </c>
      <c r="H82" s="438">
        <v>29859.83</v>
      </c>
      <c r="I82" s="438">
        <v>30483.11</v>
      </c>
      <c r="J82" s="438">
        <v>35819.49</v>
      </c>
      <c r="K82" s="438">
        <v>29080.446391022946</v>
      </c>
      <c r="L82" s="438">
        <v>29900.837949191686</v>
      </c>
      <c r="M82" s="438">
        <v>30736.685877784592</v>
      </c>
      <c r="N82" s="438">
        <v>33294.183496220881</v>
      </c>
      <c r="O82" s="438">
        <f t="shared" si="8"/>
        <v>383422.72371421999</v>
      </c>
      <c r="P82" s="438">
        <v>33077.211183400737</v>
      </c>
      <c r="Q82" s="438">
        <v>37199.614272374864</v>
      </c>
      <c r="R82" s="438">
        <v>31249.042299400295</v>
      </c>
      <c r="S82" s="438">
        <v>30212.332014246138</v>
      </c>
      <c r="T82" s="438">
        <v>32675.430713841459</v>
      </c>
      <c r="U82" s="438">
        <v>33067.469602564881</v>
      </c>
      <c r="V82" s="438">
        <v>33502.657517305342</v>
      </c>
      <c r="W82" s="438">
        <v>34051.594992955455</v>
      </c>
      <c r="X82" s="438">
        <v>29881.024429102505</v>
      </c>
      <c r="Y82" s="438">
        <v>35694.81275783827</v>
      </c>
      <c r="Z82" s="438">
        <v>32800.247891566258</v>
      </c>
      <c r="AA82" s="438">
        <v>33350.912204870365</v>
      </c>
      <c r="AB82" s="438">
        <f t="shared" si="9"/>
        <v>396762.34987946658</v>
      </c>
      <c r="AC82" s="438">
        <v>35034.891402402151</v>
      </c>
      <c r="AD82" s="438">
        <v>36922.516631591549</v>
      </c>
      <c r="AE82" s="438">
        <v>29773.873364192237</v>
      </c>
      <c r="AF82" s="438">
        <v>27766.963159328199</v>
      </c>
      <c r="AG82" s="438">
        <v>28784.433146108393</v>
      </c>
      <c r="AH82" s="438">
        <v>26086.430583964735</v>
      </c>
      <c r="AI82" s="438">
        <v>29725.76140357073</v>
      </c>
      <c r="AJ82" s="438">
        <v>32464.621405812868</v>
      </c>
      <c r="AK82" s="438">
        <v>27734.761001474959</v>
      </c>
      <c r="AL82" s="438">
        <v>33862.077838475772</v>
      </c>
      <c r="AM82" s="438">
        <v>30406.855456861951</v>
      </c>
      <c r="AN82" s="438">
        <v>31706.933108779976</v>
      </c>
      <c r="AO82" s="438">
        <f t="shared" si="10"/>
        <v>370270.11850256351</v>
      </c>
      <c r="AP82" s="438">
        <v>31867.728913181832</v>
      </c>
      <c r="AQ82" s="438">
        <v>30390.894101158327</v>
      </c>
      <c r="AR82" s="438">
        <v>27789.4692284097</v>
      </c>
      <c r="AS82" s="438">
        <f t="shared" si="11"/>
        <v>90048.092242749859</v>
      </c>
    </row>
    <row r="83" spans="2:45">
      <c r="B83" s="243" t="s">
        <v>1068</v>
      </c>
      <c r="C83" s="438"/>
      <c r="D83" s="438"/>
      <c r="E83" s="438"/>
      <c r="F83" s="438"/>
      <c r="G83" s="438"/>
      <c r="H83" s="438"/>
      <c r="I83" s="438"/>
      <c r="J83" s="438"/>
      <c r="K83" s="438"/>
      <c r="L83" s="438"/>
      <c r="M83" s="438"/>
      <c r="N83" s="438"/>
      <c r="O83" s="438">
        <f t="shared" si="8"/>
        <v>0</v>
      </c>
      <c r="P83" s="438"/>
      <c r="Q83" s="438"/>
      <c r="R83" s="438"/>
      <c r="S83" s="438"/>
      <c r="T83" s="438"/>
      <c r="U83" s="438"/>
      <c r="V83" s="438"/>
      <c r="W83" s="438"/>
      <c r="X83" s="438"/>
      <c r="Y83" s="438"/>
      <c r="Z83" s="438"/>
      <c r="AA83" s="438">
        <v>6542.8867769267617</v>
      </c>
      <c r="AB83" s="438">
        <f t="shared" si="9"/>
        <v>6542.8867769267617</v>
      </c>
      <c r="AC83" s="438">
        <v>7006.7225438520709</v>
      </c>
      <c r="AD83" s="438">
        <v>6313.0110411825144</v>
      </c>
      <c r="AE83" s="438">
        <v>6600.7371849819983</v>
      </c>
      <c r="AF83" s="438">
        <v>5361.4489332728108</v>
      </c>
      <c r="AG83" s="438">
        <v>5542.4866875775042</v>
      </c>
      <c r="AH83" s="438"/>
      <c r="AI83" s="438"/>
      <c r="AJ83" s="438"/>
      <c r="AK83" s="438"/>
      <c r="AL83" s="438"/>
      <c r="AM83" s="438"/>
      <c r="AN83" s="438"/>
      <c r="AO83" s="438">
        <f t="shared" si="10"/>
        <v>30824.406390866898</v>
      </c>
      <c r="AP83" s="438"/>
      <c r="AQ83" s="438"/>
      <c r="AR83" s="438"/>
      <c r="AS83" s="438">
        <f t="shared" si="11"/>
        <v>0</v>
      </c>
    </row>
    <row r="84" spans="2:45">
      <c r="B84" s="243" t="s">
        <v>1069</v>
      </c>
      <c r="C84" s="438">
        <v>13409.76</v>
      </c>
      <c r="D84" s="438">
        <v>14305.73</v>
      </c>
      <c r="E84" s="438">
        <v>13365.61</v>
      </c>
      <c r="F84" s="438">
        <v>13474.24</v>
      </c>
      <c r="G84" s="438">
        <v>15838.96</v>
      </c>
      <c r="H84" s="438">
        <v>13579.89</v>
      </c>
      <c r="I84" s="438">
        <v>11950.93</v>
      </c>
      <c r="J84" s="438">
        <v>15052.92</v>
      </c>
      <c r="K84" s="438">
        <v>12268.31</v>
      </c>
      <c r="L84" s="438">
        <v>13232.517321016167</v>
      </c>
      <c r="M84" s="438">
        <v>19330.962599632127</v>
      </c>
      <c r="N84" s="438">
        <v>22430.384518234987</v>
      </c>
      <c r="O84" s="438">
        <f t="shared" si="8"/>
        <v>178240.21443888327</v>
      </c>
      <c r="P84" s="438">
        <v>15556.040091436609</v>
      </c>
      <c r="Q84" s="438">
        <v>14553.130924422059</v>
      </c>
      <c r="R84" s="438">
        <v>12024.560577674427</v>
      </c>
      <c r="S84" s="438">
        <v>15246.695686584881</v>
      </c>
      <c r="T84" s="438">
        <v>16001.014392459505</v>
      </c>
      <c r="U84" s="438">
        <v>12437.440767850303</v>
      </c>
      <c r="V84" s="438">
        <v>13153.982033356804</v>
      </c>
      <c r="W84" s="438">
        <v>12216.036270365956</v>
      </c>
      <c r="X84" s="438">
        <v>13035.780669144986</v>
      </c>
      <c r="Y84" s="438">
        <v>11718.115717821778</v>
      </c>
      <c r="Z84" s="438">
        <v>14607.887801204817</v>
      </c>
      <c r="AA84" s="438">
        <v>19865.430837259348</v>
      </c>
      <c r="AB84" s="438">
        <f t="shared" si="9"/>
        <v>170416.11576958143</v>
      </c>
      <c r="AC84" s="438">
        <v>14198.351335003892</v>
      </c>
      <c r="AD84" s="438">
        <v>12183.521010163473</v>
      </c>
      <c r="AE84" s="438">
        <v>8600.5314589405098</v>
      </c>
      <c r="AF84" s="438"/>
      <c r="AG84" s="438"/>
      <c r="AH84" s="438"/>
      <c r="AI84" s="438"/>
      <c r="AJ84" s="438"/>
      <c r="AK84" s="438"/>
      <c r="AL84" s="438"/>
      <c r="AM84" s="438"/>
      <c r="AN84" s="438"/>
      <c r="AO84" s="438">
        <f t="shared" si="10"/>
        <v>34982.403804107875</v>
      </c>
      <c r="AP84" s="438"/>
      <c r="AQ84" s="438"/>
      <c r="AR84" s="438"/>
      <c r="AS84" s="438">
        <f t="shared" si="11"/>
        <v>0</v>
      </c>
    </row>
    <row r="85" spans="2:45">
      <c r="B85" s="243" t="s">
        <v>985</v>
      </c>
      <c r="C85" s="438">
        <v>3301.9</v>
      </c>
      <c r="D85" s="438">
        <v>3114.5</v>
      </c>
      <c r="E85" s="438">
        <v>3056.56</v>
      </c>
      <c r="F85" s="438">
        <v>3222.21</v>
      </c>
      <c r="G85" s="438">
        <v>3300.53</v>
      </c>
      <c r="H85" s="438">
        <v>3524.32</v>
      </c>
      <c r="I85" s="438">
        <v>4473.95</v>
      </c>
      <c r="J85" s="438">
        <v>4639.16</v>
      </c>
      <c r="K85" s="438">
        <v>3803.89</v>
      </c>
      <c r="L85" s="438">
        <v>3874.8688000000002</v>
      </c>
      <c r="M85" s="438">
        <v>3559.47864295933</v>
      </c>
      <c r="N85" s="438">
        <v>4776.6306953970507</v>
      </c>
      <c r="O85" s="438">
        <f t="shared" si="8"/>
        <v>44647.998138356379</v>
      </c>
      <c r="P85" s="438">
        <v>3499.1651186917525</v>
      </c>
      <c r="Q85" s="438">
        <v>3331.5085481452138</v>
      </c>
      <c r="R85" s="438">
        <v>3658.6814901288849</v>
      </c>
      <c r="S85" s="438">
        <v>3621.0578947368417</v>
      </c>
      <c r="T85" s="438">
        <v>4770.8399309722572</v>
      </c>
      <c r="U85" s="438">
        <v>5043.3670074405672</v>
      </c>
      <c r="V85" s="438">
        <v>5004.5292258541012</v>
      </c>
      <c r="W85" s="438">
        <v>5431.0307431089923</v>
      </c>
      <c r="X85" s="438">
        <v>4912.9225172596925</v>
      </c>
      <c r="Y85" s="438">
        <v>4400.1701045104501</v>
      </c>
      <c r="Z85" s="438">
        <v>4581.5959337349395</v>
      </c>
      <c r="AA85" s="438">
        <v>5303.2702216354537</v>
      </c>
      <c r="AB85" s="438">
        <f t="shared" si="9"/>
        <v>53558.138736219145</v>
      </c>
      <c r="AC85" s="438">
        <v>4716.17573662836</v>
      </c>
      <c r="AD85" s="438">
        <v>4814.8711862040072</v>
      </c>
      <c r="AE85" s="438">
        <v>4511.3321904108798</v>
      </c>
      <c r="AF85" s="438">
        <v>4828.1269904675455</v>
      </c>
      <c r="AG85" s="438">
        <v>5033.853235101029</v>
      </c>
      <c r="AH85" s="438">
        <v>6245.2874304975367</v>
      </c>
      <c r="AI85" s="438">
        <v>6507.0585233192623</v>
      </c>
      <c r="AJ85" s="438">
        <v>6725.746114392291</v>
      </c>
      <c r="AK85" s="438">
        <v>5495.5183435708832</v>
      </c>
      <c r="AL85" s="438">
        <v>5680.0291827228266</v>
      </c>
      <c r="AM85" s="438">
        <v>6002.9533801698071</v>
      </c>
      <c r="AN85" s="438">
        <v>6727.1092458053008</v>
      </c>
      <c r="AO85" s="438">
        <f t="shared" si="10"/>
        <v>67288.061559289723</v>
      </c>
      <c r="AP85" s="438">
        <v>6122.4350267679984</v>
      </c>
      <c r="AQ85" s="438">
        <v>5962.5141184714939</v>
      </c>
      <c r="AR85" s="438">
        <v>5750.1480345407699</v>
      </c>
      <c r="AS85" s="438">
        <f t="shared" si="11"/>
        <v>17835.097179780263</v>
      </c>
    </row>
    <row r="86" spans="2:45">
      <c r="B86" s="243" t="s">
        <v>253</v>
      </c>
      <c r="C86" s="438">
        <v>92806.25</v>
      </c>
      <c r="D86" s="438"/>
      <c r="E86" s="438"/>
      <c r="F86" s="438"/>
      <c r="G86" s="438">
        <v>9385.58</v>
      </c>
      <c r="H86" s="438">
        <v>122022.7</v>
      </c>
      <c r="I86" s="438">
        <v>107505.68</v>
      </c>
      <c r="J86" s="438">
        <v>102999.54</v>
      </c>
      <c r="K86" s="438">
        <v>96897.02</v>
      </c>
      <c r="L86" s="438">
        <v>135127.70575519631</v>
      </c>
      <c r="M86" s="438">
        <v>142307.42693643982</v>
      </c>
      <c r="N86" s="438">
        <v>155492.6281695067</v>
      </c>
      <c r="O86" s="438">
        <f t="shared" si="8"/>
        <v>964544.53086114267</v>
      </c>
      <c r="P86" s="438">
        <v>116589.14793388429</v>
      </c>
      <c r="Q86" s="438">
        <v>94552.965564075726</v>
      </c>
      <c r="R86" s="438">
        <v>91764.051064310537</v>
      </c>
      <c r="S86" s="438">
        <v>91125.365650969528</v>
      </c>
      <c r="T86" s="438">
        <v>101094.6827789798</v>
      </c>
      <c r="U86" s="438">
        <v>114006.22507208679</v>
      </c>
      <c r="V86" s="438">
        <v>118816.09897112622</v>
      </c>
      <c r="W86" s="438">
        <v>109586.72251725011</v>
      </c>
      <c r="X86" s="438">
        <v>87288.129049389288</v>
      </c>
      <c r="Y86" s="438">
        <v>123488.27026608906</v>
      </c>
      <c r="Z86" s="438">
        <v>133753.68823418673</v>
      </c>
      <c r="AA86" s="438">
        <v>158087.03449772572</v>
      </c>
      <c r="AB86" s="438">
        <f t="shared" si="9"/>
        <v>1340152.3816000738</v>
      </c>
      <c r="AC86" s="438">
        <v>124376.26549727819</v>
      </c>
      <c r="AD86" s="438">
        <v>97742.016536838855</v>
      </c>
      <c r="AE86" s="438">
        <v>114023.86964969424</v>
      </c>
      <c r="AF86" s="438">
        <v>106519.40746255108</v>
      </c>
      <c r="AG86" s="438">
        <v>107134.81293310964</v>
      </c>
      <c r="AH86" s="438">
        <v>133233.69848174928</v>
      </c>
      <c r="AI86" s="438">
        <v>137480.90396807174</v>
      </c>
      <c r="AJ86" s="438">
        <v>119752.9059488654</v>
      </c>
      <c r="AK86" s="438">
        <v>113318.19484326286</v>
      </c>
      <c r="AL86" s="438">
        <v>154675.0754691677</v>
      </c>
      <c r="AM86" s="438">
        <v>146025.76294966621</v>
      </c>
      <c r="AN86" s="438">
        <v>159006.69001782691</v>
      </c>
      <c r="AO86" s="438">
        <f t="shared" si="10"/>
        <v>1513289.6037580823</v>
      </c>
      <c r="AP86" s="438">
        <v>118686.58687432144</v>
      </c>
      <c r="AQ86" s="438">
        <v>94618.905560822765</v>
      </c>
      <c r="AR86" s="438">
        <v>127827.097143601</v>
      </c>
      <c r="AS86" s="438">
        <f t="shared" si="11"/>
        <v>341132.58957874519</v>
      </c>
    </row>
    <row r="87" spans="2:45">
      <c r="B87" s="243" t="s">
        <v>172</v>
      </c>
      <c r="C87" s="438">
        <v>39109.440000000002</v>
      </c>
      <c r="D87" s="438">
        <v>39391.879999999997</v>
      </c>
      <c r="E87" s="438">
        <v>51247.06</v>
      </c>
      <c r="F87" s="438">
        <v>52055.07</v>
      </c>
      <c r="G87" s="438">
        <v>51993.5</v>
      </c>
      <c r="H87" s="438">
        <v>59110.02</v>
      </c>
      <c r="I87" s="438">
        <v>54571.51</v>
      </c>
      <c r="J87" s="438">
        <v>61265.99</v>
      </c>
      <c r="K87" s="438">
        <v>50683.15</v>
      </c>
      <c r="L87" s="438">
        <v>66030.116729792149</v>
      </c>
      <c r="M87" s="438">
        <v>88585.848763539747</v>
      </c>
      <c r="N87" s="438">
        <v>216224.66938037967</v>
      </c>
      <c r="O87" s="438">
        <f t="shared" si="8"/>
        <v>830268.25487371162</v>
      </c>
      <c r="P87" s="438">
        <v>51119.32438895727</v>
      </c>
      <c r="Q87" s="438">
        <v>45996.690416230442</v>
      </c>
      <c r="R87" s="438">
        <v>63845.647238253048</v>
      </c>
      <c r="S87" s="438">
        <v>54653.296398891958</v>
      </c>
      <c r="T87" s="438">
        <v>63500.354809604309</v>
      </c>
      <c r="U87" s="438">
        <v>65933.519649950598</v>
      </c>
      <c r="V87" s="438">
        <v>53305.209519229102</v>
      </c>
      <c r="W87" s="438">
        <v>57208.400310682417</v>
      </c>
      <c r="X87" s="438">
        <v>53349.051779075955</v>
      </c>
      <c r="Y87" s="438">
        <v>81766.816642601727</v>
      </c>
      <c r="Z87" s="438">
        <v>95154.471799698789</v>
      </c>
      <c r="AA87" s="438">
        <v>249592.39064266137</v>
      </c>
      <c r="AB87" s="438">
        <f t="shared" si="9"/>
        <v>935425.17359583697</v>
      </c>
      <c r="AC87" s="438">
        <v>53865.197096690586</v>
      </c>
      <c r="AD87" s="438">
        <v>51137.793957770227</v>
      </c>
      <c r="AE87" s="438">
        <v>70535.094576832955</v>
      </c>
      <c r="AF87" s="438">
        <v>58929.304657285538</v>
      </c>
      <c r="AG87" s="438">
        <v>64152.444124297908</v>
      </c>
      <c r="AH87" s="438">
        <v>68807.990608164546</v>
      </c>
      <c r="AI87" s="438">
        <v>68260.004538471039</v>
      </c>
      <c r="AJ87" s="438">
        <v>66901.741820795782</v>
      </c>
      <c r="AK87" s="438">
        <v>79663.068351972543</v>
      </c>
      <c r="AL87" s="438">
        <v>75603.770561570724</v>
      </c>
      <c r="AM87" s="438">
        <v>108136.22440242227</v>
      </c>
      <c r="AN87" s="438">
        <v>282888.21782870044</v>
      </c>
      <c r="AO87" s="438">
        <f t="shared" si="10"/>
        <v>1048880.8525249746</v>
      </c>
      <c r="AP87" s="438">
        <v>36538.431208116497</v>
      </c>
      <c r="AQ87" s="438">
        <v>31950.158703986144</v>
      </c>
      <c r="AR87" s="438">
        <v>68897.790357212594</v>
      </c>
      <c r="AS87" s="438">
        <f t="shared" si="11"/>
        <v>137386.38026931524</v>
      </c>
    </row>
    <row r="88" spans="2:45">
      <c r="B88" s="243" t="s">
        <v>355</v>
      </c>
      <c r="C88" s="438">
        <v>21127.26</v>
      </c>
      <c r="D88" s="438">
        <v>24124.11</v>
      </c>
      <c r="E88" s="438">
        <v>22564.03</v>
      </c>
      <c r="F88" s="438">
        <v>26395.69</v>
      </c>
      <c r="G88" s="438">
        <v>26298.3</v>
      </c>
      <c r="H88" s="438">
        <v>31681.25</v>
      </c>
      <c r="I88" s="438">
        <v>33201.69</v>
      </c>
      <c r="J88" s="438">
        <v>30687.71</v>
      </c>
      <c r="K88" s="438">
        <v>24957.93</v>
      </c>
      <c r="L88" s="438">
        <v>25291.525173210161</v>
      </c>
      <c r="M88" s="438">
        <v>30847.087676272226</v>
      </c>
      <c r="N88" s="438">
        <v>36646.421979132261</v>
      </c>
      <c r="O88" s="438">
        <f t="shared" si="8"/>
        <v>333823.00482861465</v>
      </c>
      <c r="P88" s="438">
        <v>23437.756286266922</v>
      </c>
      <c r="Q88" s="438">
        <v>21719.945672165475</v>
      </c>
      <c r="R88" s="438">
        <v>20234.249992939116</v>
      </c>
      <c r="S88" s="438">
        <v>20213.771270280962</v>
      </c>
      <c r="T88" s="438">
        <v>27458.684092959691</v>
      </c>
      <c r="U88" s="438">
        <v>29631.6818905894</v>
      </c>
      <c r="V88" s="438">
        <v>30805.754135247935</v>
      </c>
      <c r="W88" s="438">
        <v>24549.976518189371</v>
      </c>
      <c r="X88" s="438">
        <v>15917.883696229424</v>
      </c>
      <c r="Y88" s="438">
        <v>20456.581751925187</v>
      </c>
      <c r="Z88" s="438">
        <v>27314.943524096383</v>
      </c>
      <c r="AA88" s="438">
        <v>40706.972790653504</v>
      </c>
      <c r="AB88" s="438">
        <f t="shared" si="9"/>
        <v>302448.20162154338</v>
      </c>
      <c r="AC88" s="438">
        <v>23078.302946513442</v>
      </c>
      <c r="AD88" s="438">
        <v>22218.649325261071</v>
      </c>
      <c r="AE88" s="438">
        <v>20877.913023601348</v>
      </c>
      <c r="AF88" s="438">
        <v>22805.022242396739</v>
      </c>
      <c r="AG88" s="438">
        <v>24038.719089649134</v>
      </c>
      <c r="AH88" s="438">
        <v>33640.575033850939</v>
      </c>
      <c r="AI88" s="438">
        <v>35355.83378953502</v>
      </c>
      <c r="AJ88" s="438">
        <v>32063.024557040721</v>
      </c>
      <c r="AK88" s="438">
        <v>21564.77287578649</v>
      </c>
      <c r="AL88" s="438">
        <v>26945.700823446314</v>
      </c>
      <c r="AM88" s="438">
        <v>25997.462164587905</v>
      </c>
      <c r="AN88" s="438">
        <v>30420.600381621261</v>
      </c>
      <c r="AO88" s="438">
        <f t="shared" si="10"/>
        <v>319006.5762532904</v>
      </c>
      <c r="AP88" s="438">
        <v>22457.856313878176</v>
      </c>
      <c r="AQ88" s="438">
        <v>16195.803619275317</v>
      </c>
      <c r="AR88" s="438">
        <v>14633.1706682283</v>
      </c>
      <c r="AS88" s="438">
        <f t="shared" si="11"/>
        <v>53286.830601381793</v>
      </c>
    </row>
    <row r="89" spans="2:45">
      <c r="B89" s="243" t="s">
        <v>731</v>
      </c>
      <c r="C89" s="438">
        <v>2551.5500000000002</v>
      </c>
      <c r="D89" s="438">
        <v>29349.49</v>
      </c>
      <c r="E89" s="438">
        <v>29514.38</v>
      </c>
      <c r="F89" s="438">
        <v>30596.799999999999</v>
      </c>
      <c r="G89" s="438">
        <v>22866.38</v>
      </c>
      <c r="H89" s="438">
        <v>22301.53</v>
      </c>
      <c r="I89" s="438">
        <v>20833.349999999999</v>
      </c>
      <c r="J89" s="438">
        <v>18810.63</v>
      </c>
      <c r="K89" s="438">
        <v>17980.61</v>
      </c>
      <c r="L89" s="438">
        <v>19820.445265588914</v>
      </c>
      <c r="M89" s="438">
        <v>23977.845902309422</v>
      </c>
      <c r="N89" s="438">
        <v>24127.701245458255</v>
      </c>
      <c r="O89" s="438">
        <f t="shared" si="8"/>
        <v>262730.71241335664</v>
      </c>
      <c r="P89" s="438">
        <v>34270.76841920169</v>
      </c>
      <c r="Q89" s="438">
        <v>31150.544693132626</v>
      </c>
      <c r="R89" s="438">
        <v>31416.311582673537</v>
      </c>
      <c r="S89" s="438">
        <v>30408.705975464978</v>
      </c>
      <c r="T89" s="438">
        <v>27622.887777359247</v>
      </c>
      <c r="U89" s="438">
        <v>29591.272961909948</v>
      </c>
      <c r="V89" s="438">
        <v>28818.760198560605</v>
      </c>
      <c r="W89" s="438">
        <v>35402.268704165312</v>
      </c>
      <c r="X89" s="438">
        <v>25776.858736059483</v>
      </c>
      <c r="Y89" s="438">
        <v>31705.137857535741</v>
      </c>
      <c r="Z89" s="438">
        <v>27795.943147590358</v>
      </c>
      <c r="AA89" s="438">
        <v>29237.179777008143</v>
      </c>
      <c r="AB89" s="438">
        <f t="shared" si="9"/>
        <v>363196.6398306617</v>
      </c>
      <c r="AC89" s="438">
        <v>33683.78121489675</v>
      </c>
      <c r="AD89" s="438">
        <v>33801.258714754491</v>
      </c>
      <c r="AE89" s="438">
        <v>32455.214583690493</v>
      </c>
      <c r="AF89" s="438">
        <v>26748.364956876998</v>
      </c>
      <c r="AG89" s="438">
        <v>31195.178349989059</v>
      </c>
      <c r="AH89" s="438">
        <v>30422.119789115837</v>
      </c>
      <c r="AI89" s="438">
        <v>29985.49808395288</v>
      </c>
      <c r="AJ89" s="438">
        <v>39552.230338824993</v>
      </c>
      <c r="AK89" s="438">
        <v>29241.421930135741</v>
      </c>
      <c r="AL89" s="438">
        <v>35132.60436131501</v>
      </c>
      <c r="AM89" s="438">
        <v>34451.46647684482</v>
      </c>
      <c r="AN89" s="438">
        <v>38268.815451182039</v>
      </c>
      <c r="AO89" s="438">
        <f t="shared" si="10"/>
        <v>394937.95425157907</v>
      </c>
      <c r="AP89" s="438">
        <v>35814.593238740592</v>
      </c>
      <c r="AQ89" s="438">
        <v>35830.660785687782</v>
      </c>
      <c r="AR89" s="438">
        <v>31576.379167712399</v>
      </c>
      <c r="AS89" s="438">
        <f t="shared" si="11"/>
        <v>103221.63319214077</v>
      </c>
    </row>
    <row r="90" spans="2:45">
      <c r="B90" s="243" t="s">
        <v>372</v>
      </c>
      <c r="C90" s="438">
        <v>98063.07</v>
      </c>
      <c r="D90" s="438">
        <v>88963.7</v>
      </c>
      <c r="E90" s="438">
        <v>87580.87</v>
      </c>
      <c r="F90" s="438">
        <v>70996.17</v>
      </c>
      <c r="G90" s="438">
        <v>44937.19</v>
      </c>
      <c r="H90" s="438">
        <v>31734.82</v>
      </c>
      <c r="I90" s="438">
        <v>31332.1</v>
      </c>
      <c r="J90" s="438">
        <v>50720.99</v>
      </c>
      <c r="K90" s="438">
        <v>44936.4</v>
      </c>
      <c r="L90" s="438">
        <v>73981.834937644351</v>
      </c>
      <c r="M90" s="438">
        <v>87875.086041283474</v>
      </c>
      <c r="N90" s="438">
        <v>90538.608098393146</v>
      </c>
      <c r="O90" s="438">
        <f t="shared" si="8"/>
        <v>801660.83907732088</v>
      </c>
      <c r="P90" s="438">
        <v>110178.80446632671</v>
      </c>
      <c r="Q90" s="438">
        <v>90633.388642087113</v>
      </c>
      <c r="R90" s="438">
        <v>73561.684274941406</v>
      </c>
      <c r="S90" s="438">
        <v>61450.021764938661</v>
      </c>
      <c r="T90" s="438">
        <v>49139.401981481635</v>
      </c>
      <c r="U90" s="438">
        <v>39975.979271268123</v>
      </c>
      <c r="V90" s="438">
        <v>32013.286332640542</v>
      </c>
      <c r="W90" s="438">
        <v>35573.640367038766</v>
      </c>
      <c r="X90" s="438">
        <v>63352.69078597983</v>
      </c>
      <c r="Y90" s="438">
        <v>85581.439940869051</v>
      </c>
      <c r="Z90" s="438">
        <v>100153.82857680722</v>
      </c>
      <c r="AA90" s="438">
        <v>102908.21434707515</v>
      </c>
      <c r="AB90" s="438">
        <f t="shared" si="9"/>
        <v>844522.38075145427</v>
      </c>
      <c r="AC90" s="438">
        <v>115683.08111984795</v>
      </c>
      <c r="AD90" s="438">
        <v>100010.37851208347</v>
      </c>
      <c r="AE90" s="438">
        <v>83942.588719355379</v>
      </c>
      <c r="AF90" s="438">
        <v>61756.839727644139</v>
      </c>
      <c r="AG90" s="438">
        <v>62090.82916332336</v>
      </c>
      <c r="AH90" s="438">
        <v>39418.62521967099</v>
      </c>
      <c r="AI90" s="438">
        <v>50828.263231320736</v>
      </c>
      <c r="AJ90" s="438">
        <v>49664.638929903638</v>
      </c>
      <c r="AK90" s="438">
        <v>62963.676742405878</v>
      </c>
      <c r="AL90" s="438">
        <v>107594.18795318605</v>
      </c>
      <c r="AM90" s="438">
        <v>111263.83790865853</v>
      </c>
      <c r="AN90" s="438">
        <v>105822.66518557008</v>
      </c>
      <c r="AO90" s="438">
        <f t="shared" si="10"/>
        <v>951039.61241297028</v>
      </c>
      <c r="AP90" s="438">
        <v>128333.83643442777</v>
      </c>
      <c r="AQ90" s="438">
        <v>106942.30306278082</v>
      </c>
      <c r="AR90" s="438">
        <v>83815.3907215824</v>
      </c>
      <c r="AS90" s="438">
        <f t="shared" si="11"/>
        <v>319091.53021879098</v>
      </c>
    </row>
    <row r="91" spans="2:45">
      <c r="B91" s="243" t="s">
        <v>672</v>
      </c>
      <c r="C91" s="438">
        <v>11771.68</v>
      </c>
      <c r="D91" s="438">
        <v>9861.17</v>
      </c>
      <c r="E91" s="438">
        <v>16209.63</v>
      </c>
      <c r="F91" s="438">
        <v>11806.88</v>
      </c>
      <c r="G91" s="438">
        <v>8770.92</v>
      </c>
      <c r="H91" s="438">
        <v>9438.2099999999991</v>
      </c>
      <c r="I91" s="438">
        <v>9576.2999999999993</v>
      </c>
      <c r="J91" s="438">
        <v>15918.31</v>
      </c>
      <c r="K91" s="438">
        <v>12165.5</v>
      </c>
      <c r="L91" s="438">
        <v>14606.390799076213</v>
      </c>
      <c r="M91" s="438">
        <v>22172.947067238914</v>
      </c>
      <c r="N91" s="438">
        <v>36188.717294577109</v>
      </c>
      <c r="O91" s="438">
        <f t="shared" si="8"/>
        <v>178486.65516089223</v>
      </c>
      <c r="P91" s="438">
        <v>10337.79507649024</v>
      </c>
      <c r="Q91" s="438">
        <v>10670.648991256614</v>
      </c>
      <c r="R91" s="438">
        <v>14808.67315640328</v>
      </c>
      <c r="S91" s="438">
        <v>10028.648990898297</v>
      </c>
      <c r="T91" s="438">
        <v>11305.45228063106</v>
      </c>
      <c r="U91" s="438">
        <v>11884.175186014156</v>
      </c>
      <c r="V91" s="438">
        <v>10449.239870145484</v>
      </c>
      <c r="W91" s="438">
        <v>8727.6799971099317</v>
      </c>
      <c r="X91" s="438">
        <v>15507.750796601171</v>
      </c>
      <c r="Y91" s="438">
        <v>13429.455118949389</v>
      </c>
      <c r="Z91" s="438">
        <v>23024.390512048187</v>
      </c>
      <c r="AA91" s="438">
        <v>40425.596715707987</v>
      </c>
      <c r="AB91" s="438">
        <f t="shared" si="9"/>
        <v>180599.50669225579</v>
      </c>
      <c r="AC91" s="438">
        <v>9200.3414326449511</v>
      </c>
      <c r="AD91" s="438">
        <v>10490.998493930842</v>
      </c>
      <c r="AE91" s="438">
        <v>12364.144522544144</v>
      </c>
      <c r="AF91" s="438">
        <v>9242.5369405356359</v>
      </c>
      <c r="AG91" s="438">
        <v>10848.811984827486</v>
      </c>
      <c r="AH91" s="438">
        <v>9196.3987784852052</v>
      </c>
      <c r="AI91" s="438">
        <v>12559.378529676653</v>
      </c>
      <c r="AJ91" s="438">
        <v>12169.463281007151</v>
      </c>
      <c r="AK91" s="438">
        <v>12818.451709266074</v>
      </c>
      <c r="AL91" s="438">
        <v>15002.231244467888</v>
      </c>
      <c r="AM91" s="438">
        <v>19592.505338739127</v>
      </c>
      <c r="AN91" s="438">
        <v>36956.191240627435</v>
      </c>
      <c r="AO91" s="438">
        <f t="shared" si="10"/>
        <v>170441.45349675257</v>
      </c>
      <c r="AP91" s="438">
        <v>11591.342967316834</v>
      </c>
      <c r="AQ91" s="438">
        <v>11375.414897563789</v>
      </c>
      <c r="AR91" s="438">
        <v>12504.44270935</v>
      </c>
      <c r="AS91" s="438">
        <f t="shared" si="11"/>
        <v>35471.200574230621</v>
      </c>
    </row>
    <row r="92" spans="2:45">
      <c r="B92" s="243" t="s">
        <v>291</v>
      </c>
      <c r="C92" s="438">
        <v>77795.399999999994</v>
      </c>
      <c r="D92" s="438">
        <v>82345.69</v>
      </c>
      <c r="E92" s="438">
        <v>88432.34</v>
      </c>
      <c r="F92" s="438">
        <v>91118.43</v>
      </c>
      <c r="G92" s="438">
        <v>91249.01</v>
      </c>
      <c r="H92" s="438">
        <v>80658.86</v>
      </c>
      <c r="I92" s="438">
        <v>87257.03</v>
      </c>
      <c r="J92" s="438">
        <v>89499.839999999997</v>
      </c>
      <c r="K92" s="438">
        <v>92703</v>
      </c>
      <c r="L92" s="438">
        <v>82819.27660046189</v>
      </c>
      <c r="M92" s="438">
        <v>146000.60698957695</v>
      </c>
      <c r="N92" s="438">
        <v>221945.9189772087</v>
      </c>
      <c r="O92" s="438">
        <f t="shared" si="8"/>
        <v>1231825.4025672476</v>
      </c>
      <c r="P92" s="438">
        <v>86042.321364515548</v>
      </c>
      <c r="Q92" s="438">
        <v>86764.657932712711</v>
      </c>
      <c r="R92" s="438">
        <v>83639.731347499037</v>
      </c>
      <c r="S92" s="438">
        <v>92862.914523149972</v>
      </c>
      <c r="T92" s="438">
        <v>101558.86181311699</v>
      </c>
      <c r="U92" s="438">
        <v>97578.16466033514</v>
      </c>
      <c r="V92" s="438">
        <v>106917.56438619693</v>
      </c>
      <c r="W92" s="438">
        <v>113925.07705646471</v>
      </c>
      <c r="X92" s="438">
        <v>100976.08151885291</v>
      </c>
      <c r="Y92" s="438">
        <v>100262.74446507148</v>
      </c>
      <c r="Z92" s="438">
        <v>152628.27040662649</v>
      </c>
      <c r="AA92" s="438">
        <v>260829.5411214699</v>
      </c>
      <c r="AB92" s="438">
        <f t="shared" si="9"/>
        <v>1383985.9305960117</v>
      </c>
      <c r="AC92" s="438">
        <v>93124.790823468444</v>
      </c>
      <c r="AD92" s="438">
        <v>91560.544977608457</v>
      </c>
      <c r="AE92" s="438">
        <v>83500.507857591845</v>
      </c>
      <c r="AF92" s="438">
        <v>100668.07694961419</v>
      </c>
      <c r="AG92" s="438">
        <v>92941.54077613246</v>
      </c>
      <c r="AH92" s="438">
        <v>99917.340958197674</v>
      </c>
      <c r="AI92" s="438">
        <v>117909.66185741781</v>
      </c>
      <c r="AJ92" s="438">
        <v>108493.22221790488</v>
      </c>
      <c r="AK92" s="438">
        <v>105942.90031926217</v>
      </c>
      <c r="AL92" s="438">
        <v>106813.52089908534</v>
      </c>
      <c r="AM92" s="438">
        <v>160194.96559479224</v>
      </c>
      <c r="AN92" s="438">
        <v>266472.34462370892</v>
      </c>
      <c r="AO92" s="438">
        <f t="shared" si="10"/>
        <v>1427539.4178547843</v>
      </c>
      <c r="AP92" s="438">
        <v>94919.326157762713</v>
      </c>
      <c r="AQ92" s="438">
        <v>95247.658188713453</v>
      </c>
      <c r="AR92" s="438">
        <v>87972.525101549501</v>
      </c>
      <c r="AS92" s="438">
        <f t="shared" si="11"/>
        <v>278139.50944802567</v>
      </c>
    </row>
    <row r="93" spans="2:45">
      <c r="B93" s="243" t="s">
        <v>93</v>
      </c>
      <c r="C93" s="438">
        <v>113633.37</v>
      </c>
      <c r="D93" s="438">
        <v>110241.36</v>
      </c>
      <c r="E93" s="438">
        <v>155139.85</v>
      </c>
      <c r="F93" s="438">
        <v>186040.52</v>
      </c>
      <c r="G93" s="438">
        <v>175019.82</v>
      </c>
      <c r="H93" s="438">
        <v>178273.86</v>
      </c>
      <c r="I93" s="438">
        <v>167905.01</v>
      </c>
      <c r="J93" s="438">
        <v>158393.51999999999</v>
      </c>
      <c r="K93" s="438">
        <v>152970.48000000001</v>
      </c>
      <c r="L93" s="438">
        <v>197110.37080831407</v>
      </c>
      <c r="M93" s="438">
        <v>218128.39198855509</v>
      </c>
      <c r="N93" s="438">
        <v>221322.56657664134</v>
      </c>
      <c r="O93" s="438">
        <f t="shared" si="8"/>
        <v>2034179.1193735104</v>
      </c>
      <c r="P93" s="438">
        <v>113349.82623527343</v>
      </c>
      <c r="Q93" s="438">
        <v>106374.06309951613</v>
      </c>
      <c r="R93" s="438">
        <v>139987.48159933722</v>
      </c>
      <c r="S93" s="438">
        <v>140984.48199445981</v>
      </c>
      <c r="T93" s="438">
        <v>154992.79497534095</v>
      </c>
      <c r="U93" s="438">
        <v>144806.18555038012</v>
      </c>
      <c r="V93" s="438">
        <v>136556.18753327947</v>
      </c>
      <c r="W93" s="438">
        <v>150457.23821393735</v>
      </c>
      <c r="X93" s="438">
        <v>157894.40281465749</v>
      </c>
      <c r="Y93" s="438">
        <v>186261.94380844329</v>
      </c>
      <c r="Z93" s="438">
        <v>190524.02637424698</v>
      </c>
      <c r="AA93" s="438">
        <v>190840.82356877386</v>
      </c>
      <c r="AB93" s="438">
        <f t="shared" si="9"/>
        <v>1813029.4557676462</v>
      </c>
      <c r="AC93" s="438">
        <v>109126.25829084941</v>
      </c>
      <c r="AD93" s="438">
        <v>98062.921375210703</v>
      </c>
      <c r="AE93" s="438">
        <v>149758.00960054857</v>
      </c>
      <c r="AF93" s="438">
        <v>115923.28878801636</v>
      </c>
      <c r="AG93" s="438">
        <v>135167.35166678825</v>
      </c>
      <c r="AH93" s="438">
        <v>150435.29613090947</v>
      </c>
      <c r="AI93" s="438">
        <v>135756.91857241243</v>
      </c>
      <c r="AJ93" s="438">
        <v>147393.73776033573</v>
      </c>
      <c r="AK93" s="438">
        <v>150040.89501689665</v>
      </c>
      <c r="AL93" s="438">
        <v>174820.32074172754</v>
      </c>
      <c r="AM93" s="438">
        <v>181214.98602127237</v>
      </c>
      <c r="AN93" s="438">
        <v>182834.88987628664</v>
      </c>
      <c r="AO93" s="438">
        <f t="shared" si="10"/>
        <v>1730534.8738412543</v>
      </c>
      <c r="AP93" s="438">
        <v>101714.06746284301</v>
      </c>
      <c r="AQ93" s="438">
        <v>98393.806422358699</v>
      </c>
      <c r="AR93" s="438">
        <v>139681.61319167499</v>
      </c>
      <c r="AS93" s="438">
        <f t="shared" si="11"/>
        <v>339789.48707687669</v>
      </c>
    </row>
    <row r="94" spans="2:45">
      <c r="B94" s="243" t="s">
        <v>1070</v>
      </c>
      <c r="C94" s="438">
        <v>29386.62</v>
      </c>
      <c r="D94" s="438">
        <v>26026.65</v>
      </c>
      <c r="E94" s="438">
        <v>37651.760000000002</v>
      </c>
      <c r="F94" s="438">
        <v>47312.89</v>
      </c>
      <c r="G94" s="438">
        <v>41564.400000000001</v>
      </c>
      <c r="H94" s="438">
        <v>49510.12</v>
      </c>
      <c r="I94" s="438">
        <v>48671.5</v>
      </c>
      <c r="J94" s="438">
        <v>52867.71</v>
      </c>
      <c r="K94" s="438">
        <v>44455.219143938535</v>
      </c>
      <c r="L94" s="438">
        <v>45770.486836027718</v>
      </c>
      <c r="M94" s="438">
        <v>40290.073574494178</v>
      </c>
      <c r="N94" s="438">
        <v>62803.941107894381</v>
      </c>
      <c r="O94" s="438">
        <f t="shared" si="8"/>
        <v>526311.37066235475</v>
      </c>
      <c r="P94" s="438">
        <v>30356.469720414978</v>
      </c>
      <c r="Q94" s="438">
        <v>36687.288192184715</v>
      </c>
      <c r="R94" s="438">
        <v>53053.199615887934</v>
      </c>
      <c r="S94" s="438">
        <v>60135.658488326073</v>
      </c>
      <c r="T94" s="438">
        <v>48839.501581155768</v>
      </c>
      <c r="U94" s="438">
        <v>54544.52079930636</v>
      </c>
      <c r="V94" s="438">
        <v>49183.570724333964</v>
      </c>
      <c r="W94" s="438">
        <v>54504.009320472534</v>
      </c>
      <c r="X94" s="438">
        <v>9057.1577270313355</v>
      </c>
      <c r="Y94" s="438"/>
      <c r="Z94" s="438"/>
      <c r="AA94" s="438"/>
      <c r="AB94" s="438">
        <f t="shared" si="9"/>
        <v>396361.37616911368</v>
      </c>
      <c r="AC94" s="438"/>
      <c r="AD94" s="438"/>
      <c r="AE94" s="438"/>
      <c r="AF94" s="438"/>
      <c r="AG94" s="438"/>
      <c r="AH94" s="438"/>
      <c r="AI94" s="438"/>
      <c r="AJ94" s="438"/>
      <c r="AK94" s="438"/>
      <c r="AL94" s="438"/>
      <c r="AM94" s="438"/>
      <c r="AN94" s="438"/>
      <c r="AO94" s="438">
        <f t="shared" si="10"/>
        <v>0</v>
      </c>
      <c r="AP94" s="438"/>
      <c r="AQ94" s="438"/>
      <c r="AR94" s="438"/>
      <c r="AS94" s="438">
        <f t="shared" si="11"/>
        <v>0</v>
      </c>
    </row>
    <row r="95" spans="2:45">
      <c r="B95" s="243" t="s">
        <v>1071</v>
      </c>
      <c r="C95" s="438">
        <v>13418.74</v>
      </c>
      <c r="D95" s="438">
        <v>15722.75</v>
      </c>
      <c r="E95" s="438">
        <v>17194.900000000001</v>
      </c>
      <c r="F95" s="438">
        <v>16304.16</v>
      </c>
      <c r="G95" s="438">
        <v>14620.65</v>
      </c>
      <c r="H95" s="438">
        <v>12941.33</v>
      </c>
      <c r="I95" s="438">
        <v>12379.09</v>
      </c>
      <c r="J95" s="438">
        <v>12105.66</v>
      </c>
      <c r="K95" s="438">
        <v>10561.05</v>
      </c>
      <c r="L95" s="438">
        <v>12763.734614318708</v>
      </c>
      <c r="M95" s="438">
        <v>12577.390966687104</v>
      </c>
      <c r="N95" s="438">
        <v>8277.6412458468531</v>
      </c>
      <c r="O95" s="438">
        <f t="shared" si="8"/>
        <v>158867.09682685268</v>
      </c>
      <c r="P95" s="438"/>
      <c r="Q95" s="438"/>
      <c r="R95" s="438"/>
      <c r="S95" s="438"/>
      <c r="T95" s="438"/>
      <c r="U95" s="438"/>
      <c r="V95" s="438"/>
      <c r="W95" s="438"/>
      <c r="X95" s="438"/>
      <c r="Y95" s="438"/>
      <c r="Z95" s="438"/>
      <c r="AA95" s="438"/>
      <c r="AB95" s="438">
        <f t="shared" si="9"/>
        <v>0</v>
      </c>
      <c r="AC95" s="438"/>
      <c r="AD95" s="438"/>
      <c r="AE95" s="438"/>
      <c r="AF95" s="438"/>
      <c r="AG95" s="438"/>
      <c r="AH95" s="438"/>
      <c r="AI95" s="438"/>
      <c r="AJ95" s="438"/>
      <c r="AK95" s="438"/>
      <c r="AL95" s="438"/>
      <c r="AM95" s="438"/>
      <c r="AN95" s="438"/>
      <c r="AO95" s="438">
        <f t="shared" si="10"/>
        <v>0</v>
      </c>
      <c r="AP95" s="438"/>
      <c r="AQ95" s="438"/>
      <c r="AR95" s="438"/>
      <c r="AS95" s="438">
        <f t="shared" si="11"/>
        <v>0</v>
      </c>
    </row>
    <row r="96" spans="2:45">
      <c r="B96" s="243" t="s">
        <v>320</v>
      </c>
      <c r="C96" s="438"/>
      <c r="D96" s="438"/>
      <c r="E96" s="438"/>
      <c r="F96" s="438"/>
      <c r="G96" s="438"/>
      <c r="H96" s="438"/>
      <c r="I96" s="438"/>
      <c r="J96" s="438"/>
      <c r="K96" s="438"/>
      <c r="L96" s="438"/>
      <c r="M96" s="438"/>
      <c r="N96" s="438"/>
      <c r="O96" s="438">
        <f t="shared" si="8"/>
        <v>0</v>
      </c>
      <c r="P96" s="438"/>
      <c r="Q96" s="438"/>
      <c r="R96" s="438">
        <v>30225.298675378228</v>
      </c>
      <c r="S96" s="438">
        <v>64412.702809655711</v>
      </c>
      <c r="T96" s="438">
        <v>59940.671180917496</v>
      </c>
      <c r="U96" s="438">
        <v>71386.808622184588</v>
      </c>
      <c r="V96" s="438">
        <v>66370.994005393411</v>
      </c>
      <c r="W96" s="438">
        <v>68247.765615404074</v>
      </c>
      <c r="X96" s="438">
        <v>70199.561869357422</v>
      </c>
      <c r="Y96" s="438">
        <v>62105.969815731551</v>
      </c>
      <c r="Z96" s="438">
        <v>96694.405120481912</v>
      </c>
      <c r="AA96" s="438">
        <v>135753.05234792511</v>
      </c>
      <c r="AB96" s="438">
        <f t="shared" si="9"/>
        <v>725337.23006242956</v>
      </c>
      <c r="AC96" s="438">
        <v>93192.947377516655</v>
      </c>
      <c r="AD96" s="438">
        <v>78971.644009136158</v>
      </c>
      <c r="AE96" s="438">
        <v>78804.023087033536</v>
      </c>
      <c r="AF96" s="438">
        <v>67154.22605537904</v>
      </c>
      <c r="AG96" s="438">
        <v>85057.786855350496</v>
      </c>
      <c r="AH96" s="438">
        <v>77486.860073175631</v>
      </c>
      <c r="AI96" s="438">
        <v>83381.224504211757</v>
      </c>
      <c r="AJ96" s="438">
        <v>87895.885141436127</v>
      </c>
      <c r="AK96" s="438">
        <v>79635.72002016395</v>
      </c>
      <c r="AL96" s="438">
        <v>93763.675377971696</v>
      </c>
      <c r="AM96" s="438">
        <v>118000.06189842465</v>
      </c>
      <c r="AN96" s="438">
        <v>171979.15237079971</v>
      </c>
      <c r="AO96" s="438">
        <f t="shared" si="10"/>
        <v>1115323.2067705994</v>
      </c>
      <c r="AP96" s="438">
        <v>95950.754370858442</v>
      </c>
      <c r="AQ96" s="438">
        <v>88629.992992291503</v>
      </c>
      <c r="AR96" s="438">
        <v>94027.193887510104</v>
      </c>
      <c r="AS96" s="438">
        <f t="shared" si="11"/>
        <v>278607.94125066005</v>
      </c>
    </row>
    <row r="97" spans="2:45">
      <c r="B97" s="243" t="s">
        <v>787</v>
      </c>
      <c r="C97" s="438">
        <v>155429.54</v>
      </c>
      <c r="D97" s="438">
        <v>173306.13</v>
      </c>
      <c r="E97" s="438">
        <v>182660.02</v>
      </c>
      <c r="F97" s="438">
        <v>234172.38</v>
      </c>
      <c r="G97" s="438">
        <v>241392.86</v>
      </c>
      <c r="H97" s="438">
        <v>254377.4</v>
      </c>
      <c r="I97" s="438">
        <v>150572.48000000001</v>
      </c>
      <c r="J97" s="438">
        <v>228478.5</v>
      </c>
      <c r="K97" s="438">
        <v>187379.87</v>
      </c>
      <c r="L97" s="438">
        <v>226866.82778752889</v>
      </c>
      <c r="M97" s="438">
        <v>288034.95442468836</v>
      </c>
      <c r="N97" s="438">
        <v>281264.28525074321</v>
      </c>
      <c r="O97" s="438">
        <f t="shared" si="8"/>
        <v>2603935.2474629609</v>
      </c>
      <c r="P97" s="438">
        <v>203154.06553543167</v>
      </c>
      <c r="Q97" s="438">
        <v>161192.26122633766</v>
      </c>
      <c r="R97" s="438">
        <v>200005.06997806419</v>
      </c>
      <c r="S97" s="438">
        <v>215346.97744360901</v>
      </c>
      <c r="T97" s="438">
        <v>232676.14651751533</v>
      </c>
      <c r="U97" s="438">
        <v>228408.07170366787</v>
      </c>
      <c r="V97" s="438">
        <v>221420.30350916361</v>
      </c>
      <c r="W97" s="438">
        <v>224712.01477547776</v>
      </c>
      <c r="X97" s="438">
        <v>217336.4000265534</v>
      </c>
      <c r="Y97" s="438">
        <v>223113.59813325075</v>
      </c>
      <c r="Z97" s="438">
        <v>359122.62995105417</v>
      </c>
      <c r="AA97" s="438">
        <v>330970.91922196996</v>
      </c>
      <c r="AB97" s="438">
        <f t="shared" si="9"/>
        <v>2817458.4580220953</v>
      </c>
      <c r="AC97" s="438">
        <v>238885.00473515948</v>
      </c>
      <c r="AD97" s="438">
        <v>159306.41705149561</v>
      </c>
      <c r="AE97" s="438">
        <v>207218.97988456479</v>
      </c>
      <c r="AF97" s="438">
        <v>222166.07066727197</v>
      </c>
      <c r="AG97" s="438">
        <v>224456.91490991318</v>
      </c>
      <c r="AH97" s="438">
        <v>234752.28354124047</v>
      </c>
      <c r="AI97" s="438">
        <v>229579.82910978855</v>
      </c>
      <c r="AJ97" s="438">
        <v>239824.42790254895</v>
      </c>
      <c r="AK97" s="438">
        <v>213959.85709751505</v>
      </c>
      <c r="AL97" s="438">
        <v>239504.07699804197</v>
      </c>
      <c r="AM97" s="438">
        <v>269778.22248357109</v>
      </c>
      <c r="AN97" s="438">
        <v>296892.91327522416</v>
      </c>
      <c r="AO97" s="438">
        <f t="shared" si="10"/>
        <v>2776324.9976563356</v>
      </c>
      <c r="AP97" s="438">
        <v>263675.61963236117</v>
      </c>
      <c r="AQ97" s="438">
        <v>155754.49894884371</v>
      </c>
      <c r="AR97" s="438">
        <v>210419.72687134601</v>
      </c>
      <c r="AS97" s="438">
        <f t="shared" si="11"/>
        <v>629849.84545255092</v>
      </c>
    </row>
    <row r="98" spans="2:45">
      <c r="B98" s="243" t="s">
        <v>369</v>
      </c>
      <c r="C98" s="438">
        <v>38547.03</v>
      </c>
      <c r="D98" s="438">
        <v>37549.699999999997</v>
      </c>
      <c r="E98" s="438">
        <v>41054.660000000003</v>
      </c>
      <c r="F98" s="438">
        <v>43244.03</v>
      </c>
      <c r="G98" s="438">
        <v>44638.37</v>
      </c>
      <c r="H98" s="438">
        <v>45733.91</v>
      </c>
      <c r="I98" s="438">
        <v>45960.41</v>
      </c>
      <c r="J98" s="438">
        <v>50249.7</v>
      </c>
      <c r="K98" s="438">
        <v>49785.54</v>
      </c>
      <c r="L98" s="438">
        <v>52957.502928406466</v>
      </c>
      <c r="M98" s="438">
        <v>50776.116901696296</v>
      </c>
      <c r="N98" s="438">
        <v>51295.249907707861</v>
      </c>
      <c r="O98" s="438">
        <f t="shared" si="8"/>
        <v>551792.21973781066</v>
      </c>
      <c r="P98" s="438">
        <v>36731.038420960082</v>
      </c>
      <c r="Q98" s="438">
        <v>37233.944596927082</v>
      </c>
      <c r="R98" s="438">
        <v>38009.223811182557</v>
      </c>
      <c r="S98" s="438">
        <v>37578.95647012267</v>
      </c>
      <c r="T98" s="438">
        <v>39284.687036274598</v>
      </c>
      <c r="U98" s="438">
        <v>41439.394672635251</v>
      </c>
      <c r="V98" s="438">
        <v>50229.72879987632</v>
      </c>
      <c r="W98" s="438">
        <v>51423.460135110727</v>
      </c>
      <c r="X98" s="438">
        <v>49268.748274030811</v>
      </c>
      <c r="Y98" s="438">
        <v>48567.395162953777</v>
      </c>
      <c r="Z98" s="438">
        <v>45837.01863704819</v>
      </c>
      <c r="AA98" s="438">
        <v>48571.722028809883</v>
      </c>
      <c r="AB98" s="438">
        <f t="shared" si="9"/>
        <v>524175.31804593193</v>
      </c>
      <c r="AC98" s="438">
        <v>40495.046487514053</v>
      </c>
      <c r="AD98" s="438">
        <v>36767.821186702706</v>
      </c>
      <c r="AE98" s="438">
        <v>38774.492885307729</v>
      </c>
      <c r="AF98" s="438">
        <v>37724.034534725382</v>
      </c>
      <c r="AG98" s="438">
        <v>40001.416952367057</v>
      </c>
      <c r="AH98" s="438">
        <v>39161.02134769957</v>
      </c>
      <c r="AI98" s="438">
        <v>41995.454959648217</v>
      </c>
      <c r="AJ98" s="438">
        <v>45651.263211066209</v>
      </c>
      <c r="AK98" s="438">
        <v>46485.174399283067</v>
      </c>
      <c r="AL98" s="438">
        <v>48654.599801514567</v>
      </c>
      <c r="AM98" s="438">
        <v>49166.976365118157</v>
      </c>
      <c r="AN98" s="438">
        <v>46538.337098782562</v>
      </c>
      <c r="AO98" s="438">
        <f t="shared" si="10"/>
        <v>511415.63922972931</v>
      </c>
      <c r="AP98" s="438">
        <v>39558.917711804126</v>
      </c>
      <c r="AQ98" s="438">
        <v>39509.368069582415</v>
      </c>
      <c r="AR98" s="438">
        <v>44026.977161819203</v>
      </c>
      <c r="AS98" s="438">
        <f t="shared" si="11"/>
        <v>123095.26294320574</v>
      </c>
    </row>
    <row r="99" spans="2:45">
      <c r="B99" s="243" t="s">
        <v>49</v>
      </c>
      <c r="C99" s="438">
        <v>42281.33</v>
      </c>
      <c r="D99" s="438">
        <v>46733</v>
      </c>
      <c r="E99" s="438">
        <v>51283.07</v>
      </c>
      <c r="F99" s="438">
        <v>43698.74</v>
      </c>
      <c r="G99" s="438">
        <v>39182.370000000003</v>
      </c>
      <c r="H99" s="438">
        <v>36146.69</v>
      </c>
      <c r="I99" s="438">
        <v>30620.78</v>
      </c>
      <c r="J99" s="438">
        <v>36758.629999999997</v>
      </c>
      <c r="K99" s="438">
        <v>38237.64</v>
      </c>
      <c r="L99" s="438">
        <v>41597.173210161665</v>
      </c>
      <c r="M99" s="438">
        <v>45733.006335581442</v>
      </c>
      <c r="N99" s="438">
        <v>48040.453105873668</v>
      </c>
      <c r="O99" s="438">
        <f t="shared" si="8"/>
        <v>500312.88265161676</v>
      </c>
      <c r="P99" s="438">
        <v>41127.413398980127</v>
      </c>
      <c r="Q99" s="438">
        <v>42618.850626750798</v>
      </c>
      <c r="R99" s="438">
        <v>52491.716171306449</v>
      </c>
      <c r="S99" s="438">
        <v>37420.973486347444</v>
      </c>
      <c r="T99" s="438">
        <v>41780.589889362891</v>
      </c>
      <c r="U99" s="438">
        <v>33069.828403202067</v>
      </c>
      <c r="V99" s="438">
        <v>31223.569625036493</v>
      </c>
      <c r="W99" s="438">
        <v>33792.782052671508</v>
      </c>
      <c r="X99" s="438">
        <v>41128.040361125873</v>
      </c>
      <c r="Y99" s="438">
        <v>52219.757288228808</v>
      </c>
      <c r="Z99" s="438">
        <v>54328.644578313251</v>
      </c>
      <c r="AA99" s="438">
        <v>49748.762512772737</v>
      </c>
      <c r="AB99" s="438">
        <f t="shared" si="9"/>
        <v>510950.92839409836</v>
      </c>
      <c r="AC99" s="438">
        <v>46848.613151300451</v>
      </c>
      <c r="AD99" s="438">
        <v>46392.994284916371</v>
      </c>
      <c r="AE99" s="438">
        <v>49520.349734270523</v>
      </c>
      <c r="AF99" s="438">
        <v>50184.686336813451</v>
      </c>
      <c r="AG99" s="438">
        <v>48686.052957910862</v>
      </c>
      <c r="AH99" s="438">
        <v>36978.13373282244</v>
      </c>
      <c r="AI99" s="438">
        <v>43846.991717731813</v>
      </c>
      <c r="AJ99" s="438">
        <v>48302.121541809138</v>
      </c>
      <c r="AK99" s="438">
        <v>44899.042213550914</v>
      </c>
      <c r="AL99" s="438">
        <v>54651.4399134532</v>
      </c>
      <c r="AM99" s="438">
        <v>52116.740428956073</v>
      </c>
      <c r="AN99" s="438">
        <v>48531.238298291661</v>
      </c>
      <c r="AO99" s="438">
        <f t="shared" si="10"/>
        <v>570958.4043118268</v>
      </c>
      <c r="AP99" s="438">
        <v>55441.795514956379</v>
      </c>
      <c r="AQ99" s="438">
        <v>52899.542437858108</v>
      </c>
      <c r="AR99" s="438">
        <v>44820.2634245187</v>
      </c>
      <c r="AS99" s="438">
        <f t="shared" si="11"/>
        <v>153161.60137733319</v>
      </c>
    </row>
    <row r="100" spans="2:45">
      <c r="B100" s="243" t="s">
        <v>1072</v>
      </c>
      <c r="C100" s="438">
        <v>52162.400000000001</v>
      </c>
      <c r="D100" s="438">
        <v>50347.45</v>
      </c>
      <c r="E100" s="438">
        <v>57362.84</v>
      </c>
      <c r="F100" s="438">
        <v>53875.42</v>
      </c>
      <c r="G100" s="438">
        <v>54503.73</v>
      </c>
      <c r="H100" s="438">
        <v>54414.81</v>
      </c>
      <c r="I100" s="438">
        <v>56764.69</v>
      </c>
      <c r="J100" s="438">
        <v>60163.99</v>
      </c>
      <c r="K100" s="438">
        <v>54991.38</v>
      </c>
      <c r="L100" s="438">
        <v>57103.451602771362</v>
      </c>
      <c r="M100" s="438">
        <v>60090.804005722464</v>
      </c>
      <c r="N100" s="438">
        <v>84553.885149707581</v>
      </c>
      <c r="O100" s="438">
        <f t="shared" ref="O100:O115" si="12">SUM(C100:N100)</f>
        <v>696334.85075820144</v>
      </c>
      <c r="P100" s="438">
        <v>54544.501213293479</v>
      </c>
      <c r="Q100" s="438">
        <v>48746.502985201325</v>
      </c>
      <c r="R100" s="438">
        <v>52629.780905487714</v>
      </c>
      <c r="S100" s="438">
        <v>51364.858725761769</v>
      </c>
      <c r="T100" s="438">
        <v>54267.25094387553</v>
      </c>
      <c r="U100" s="438">
        <v>52422.015203758601</v>
      </c>
      <c r="V100" s="438">
        <v>56702.017846407514</v>
      </c>
      <c r="W100" s="438">
        <v>59243.419782522309</v>
      </c>
      <c r="X100" s="438">
        <v>55586.152814657471</v>
      </c>
      <c r="Y100" s="438">
        <v>58720.388476347609</v>
      </c>
      <c r="Z100" s="438">
        <v>58053.430628765062</v>
      </c>
      <c r="AA100" s="438">
        <v>79839.617568068556</v>
      </c>
      <c r="AB100" s="438">
        <f t="shared" ref="AB100:AB115" si="13">SUM(P100:AA100)</f>
        <v>682119.93709414685</v>
      </c>
      <c r="AC100" s="438">
        <v>54090.978674501006</v>
      </c>
      <c r="AD100" s="438">
        <v>50733.364718085795</v>
      </c>
      <c r="AE100" s="438">
        <v>53944.327332990455</v>
      </c>
      <c r="AF100" s="438">
        <v>53036.149577848402</v>
      </c>
      <c r="AG100" s="438">
        <v>54381.721606244071</v>
      </c>
      <c r="AH100" s="438">
        <v>51331.494684682082</v>
      </c>
      <c r="AI100" s="438">
        <v>60164.016317304449</v>
      </c>
      <c r="AJ100" s="438">
        <v>58504.615285980726</v>
      </c>
      <c r="AK100" s="438">
        <v>54745.670207800467</v>
      </c>
      <c r="AL100" s="438">
        <v>58865.194882294563</v>
      </c>
      <c r="AM100" s="438">
        <v>60365.938534864268</v>
      </c>
      <c r="AN100" s="438">
        <v>84005.466285642615</v>
      </c>
      <c r="AO100" s="438">
        <f t="shared" ref="AO100:AO115" si="14">SUM(AC100:AN100)</f>
        <v>694168.93810823886</v>
      </c>
      <c r="AP100" s="438">
        <v>32494.430758863389</v>
      </c>
      <c r="AQ100" s="438"/>
      <c r="AR100" s="438"/>
      <c r="AS100" s="438">
        <f t="shared" ref="AS100:AS115" si="15">SUM(AP100:AR100)</f>
        <v>32494.430758863389</v>
      </c>
    </row>
    <row r="101" spans="2:45">
      <c r="B101" s="243" t="s">
        <v>1073</v>
      </c>
      <c r="C101" s="438">
        <v>47349.68</v>
      </c>
      <c r="D101" s="438">
        <v>43857.73</v>
      </c>
      <c r="E101" s="438">
        <v>49482.35</v>
      </c>
      <c r="F101" s="438">
        <v>50257.5</v>
      </c>
      <c r="G101" s="438">
        <v>50864.7</v>
      </c>
      <c r="H101" s="438">
        <v>48805.78</v>
      </c>
      <c r="I101" s="438">
        <v>46317</v>
      </c>
      <c r="J101" s="438">
        <v>49703.65</v>
      </c>
      <c r="K101" s="438">
        <v>46488.7</v>
      </c>
      <c r="L101" s="438"/>
      <c r="M101" s="438"/>
      <c r="N101" s="438"/>
      <c r="O101" s="438">
        <f t="shared" si="12"/>
        <v>433127.09</v>
      </c>
      <c r="P101" s="438"/>
      <c r="Q101" s="438"/>
      <c r="R101" s="438"/>
      <c r="S101" s="438"/>
      <c r="T101" s="438"/>
      <c r="U101" s="438"/>
      <c r="V101" s="438"/>
      <c r="W101" s="438"/>
      <c r="X101" s="438"/>
      <c r="Y101" s="438"/>
      <c r="Z101" s="438"/>
      <c r="AA101" s="438"/>
      <c r="AB101" s="438">
        <f t="shared" si="13"/>
        <v>0</v>
      </c>
      <c r="AC101" s="438"/>
      <c r="AD101" s="438"/>
      <c r="AE101" s="438"/>
      <c r="AF101" s="438"/>
      <c r="AG101" s="438"/>
      <c r="AH101" s="438"/>
      <c r="AI101" s="438"/>
      <c r="AJ101" s="438"/>
      <c r="AK101" s="438"/>
      <c r="AL101" s="438"/>
      <c r="AM101" s="438"/>
      <c r="AN101" s="438"/>
      <c r="AO101" s="438">
        <f t="shared" si="14"/>
        <v>0</v>
      </c>
      <c r="AP101" s="438"/>
      <c r="AQ101" s="438"/>
      <c r="AR101" s="438"/>
      <c r="AS101" s="438">
        <f t="shared" si="15"/>
        <v>0</v>
      </c>
    </row>
    <row r="102" spans="2:45">
      <c r="B102" s="243" t="s">
        <v>288</v>
      </c>
      <c r="C102" s="438"/>
      <c r="D102" s="438"/>
      <c r="E102" s="438"/>
      <c r="F102" s="438"/>
      <c r="G102" s="438"/>
      <c r="H102" s="438"/>
      <c r="I102" s="438"/>
      <c r="J102" s="438"/>
      <c r="K102" s="438"/>
      <c r="L102" s="438">
        <v>47137.273570438803</v>
      </c>
      <c r="M102" s="438">
        <v>46374.995299407317</v>
      </c>
      <c r="N102" s="438">
        <v>49038.70204208522</v>
      </c>
      <c r="O102" s="438">
        <f t="shared" si="12"/>
        <v>142550.97091193136</v>
      </c>
      <c r="P102" s="438">
        <v>47495.522525057146</v>
      </c>
      <c r="Q102" s="438">
        <v>44215.776407006029</v>
      </c>
      <c r="R102" s="438">
        <v>49612.988034155846</v>
      </c>
      <c r="S102" s="438">
        <v>48663.800554016612</v>
      </c>
      <c r="T102" s="438">
        <v>53074.21789290187</v>
      </c>
      <c r="U102" s="438">
        <v>51598.429617083057</v>
      </c>
      <c r="V102" s="438">
        <v>49829.936343805275</v>
      </c>
      <c r="W102" s="438">
        <v>51542.044832195366</v>
      </c>
      <c r="X102" s="438">
        <v>51495.163701540099</v>
      </c>
      <c r="Y102" s="438">
        <v>56497.637891914172</v>
      </c>
      <c r="Z102" s="438">
        <v>55302.752823795177</v>
      </c>
      <c r="AA102" s="438">
        <v>57099.892609438706</v>
      </c>
      <c r="AB102" s="438">
        <f t="shared" si="13"/>
        <v>616428.1632329094</v>
      </c>
      <c r="AC102" s="438">
        <v>55741.957349001997</v>
      </c>
      <c r="AD102" s="438">
        <v>55964.863705728058</v>
      </c>
      <c r="AE102" s="438">
        <v>60675.582776158626</v>
      </c>
      <c r="AF102" s="438">
        <v>59082.347562414907</v>
      </c>
      <c r="AG102" s="438">
        <v>61831.420453716535</v>
      </c>
      <c r="AH102" s="438">
        <v>62752.417677393329</v>
      </c>
      <c r="AI102" s="438">
        <v>64690.813304607327</v>
      </c>
      <c r="AJ102" s="438">
        <v>65356.745725831519</v>
      </c>
      <c r="AK102" s="438">
        <v>63945.95634883592</v>
      </c>
      <c r="AL102" s="438">
        <v>64137.169883859198</v>
      </c>
      <c r="AM102" s="438">
        <v>61600.278542911066</v>
      </c>
      <c r="AN102" s="438">
        <v>61455.269383403953</v>
      </c>
      <c r="AO102" s="438">
        <f t="shared" si="14"/>
        <v>737234.82271386252</v>
      </c>
      <c r="AP102" s="438">
        <v>59195.959904159332</v>
      </c>
      <c r="AQ102" s="438">
        <v>53690.947277299136</v>
      </c>
      <c r="AR102" s="438">
        <v>58990.349255923298</v>
      </c>
      <c r="AS102" s="438">
        <f t="shared" si="15"/>
        <v>171877.25643738176</v>
      </c>
    </row>
    <row r="103" spans="2:45">
      <c r="B103" s="243" t="s">
        <v>982</v>
      </c>
      <c r="C103" s="438">
        <v>11694.4</v>
      </c>
      <c r="D103" s="438">
        <v>11045.22</v>
      </c>
      <c r="E103" s="438">
        <v>16373.43</v>
      </c>
      <c r="F103" s="438">
        <v>13848.33</v>
      </c>
      <c r="G103" s="438">
        <v>14559.64</v>
      </c>
      <c r="H103" s="438">
        <v>20049.900000000001</v>
      </c>
      <c r="I103" s="438">
        <v>18317.12</v>
      </c>
      <c r="J103" s="438">
        <v>14201.77</v>
      </c>
      <c r="K103" s="438">
        <v>17257.849999999999</v>
      </c>
      <c r="L103" s="438">
        <v>19333.495538106235</v>
      </c>
      <c r="M103" s="438">
        <v>14487.962395258533</v>
      </c>
      <c r="N103" s="438">
        <v>13185.860706860709</v>
      </c>
      <c r="O103" s="438">
        <f t="shared" si="12"/>
        <v>184354.97864022548</v>
      </c>
      <c r="P103" s="438">
        <v>12363.393792860908</v>
      </c>
      <c r="Q103" s="438">
        <v>9482.3587334823587</v>
      </c>
      <c r="R103" s="438">
        <v>12824.959527014942</v>
      </c>
      <c r="S103" s="438">
        <v>16304.538979026513</v>
      </c>
      <c r="T103" s="438">
        <v>17976.935553667314</v>
      </c>
      <c r="U103" s="438">
        <v>18374.993648297142</v>
      </c>
      <c r="V103" s="438">
        <v>14159.832923959528</v>
      </c>
      <c r="W103" s="438">
        <v>13183.706838625772</v>
      </c>
      <c r="X103" s="438">
        <v>12161.960169941585</v>
      </c>
      <c r="Y103" s="438">
        <v>13433.768409653461</v>
      </c>
      <c r="Z103" s="438">
        <v>17553.168241716867</v>
      </c>
      <c r="AA103" s="438">
        <v>16022.530749545604</v>
      </c>
      <c r="AB103" s="438">
        <f t="shared" si="13"/>
        <v>173842.14756779198</v>
      </c>
      <c r="AC103" s="438">
        <v>13163.186382096261</v>
      </c>
      <c r="AD103" s="438">
        <v>12566.804240931171</v>
      </c>
      <c r="AE103" s="438">
        <v>14095.18583919081</v>
      </c>
      <c r="AF103" s="438">
        <v>16726.314988651844</v>
      </c>
      <c r="AG103" s="438">
        <v>22969.581916988838</v>
      </c>
      <c r="AH103" s="438">
        <v>37515.589985883431</v>
      </c>
      <c r="AI103" s="438">
        <v>22639.595722888367</v>
      </c>
      <c r="AJ103" s="438">
        <v>19622.305836182779</v>
      </c>
      <c r="AK103" s="438">
        <v>24190.837885775101</v>
      </c>
      <c r="AL103" s="438">
        <v>26555.894963655708</v>
      </c>
      <c r="AM103" s="438">
        <v>30000.751034219506</v>
      </c>
      <c r="AN103" s="438">
        <v>29657.6874826434</v>
      </c>
      <c r="AO103" s="438">
        <f t="shared" si="14"/>
        <v>269703.73627910722</v>
      </c>
      <c r="AP103" s="438">
        <v>21817.092621017557</v>
      </c>
      <c r="AQ103" s="438">
        <v>16023.158003215298</v>
      </c>
      <c r="AR103" s="438">
        <v>20337.346569625301</v>
      </c>
      <c r="AS103" s="438">
        <f t="shared" si="15"/>
        <v>58177.59719385815</v>
      </c>
    </row>
    <row r="104" spans="2:45">
      <c r="B104" s="243" t="s">
        <v>1074</v>
      </c>
      <c r="C104" s="438">
        <v>42602.95</v>
      </c>
      <c r="D104" s="438">
        <v>37414.07</v>
      </c>
      <c r="E104" s="438">
        <v>43453.31</v>
      </c>
      <c r="F104" s="438">
        <v>42483.25</v>
      </c>
      <c r="G104" s="438">
        <v>42366.080000000002</v>
      </c>
      <c r="H104" s="438">
        <v>44192.6</v>
      </c>
      <c r="I104" s="438">
        <v>34416.949999999997</v>
      </c>
      <c r="J104" s="438">
        <v>37637.269999999997</v>
      </c>
      <c r="K104" s="438">
        <v>40533.9</v>
      </c>
      <c r="L104" s="438">
        <v>52563.282438799077</v>
      </c>
      <c r="M104" s="438">
        <v>72898.508072757002</v>
      </c>
      <c r="N104" s="438">
        <v>57908.506402160609</v>
      </c>
      <c r="O104" s="438">
        <f t="shared" si="12"/>
        <v>548470.67691371671</v>
      </c>
      <c r="P104" s="438">
        <v>11555.004659750306</v>
      </c>
      <c r="Q104" s="438"/>
      <c r="R104" s="438"/>
      <c r="S104" s="438"/>
      <c r="T104" s="438"/>
      <c r="U104" s="438"/>
      <c r="V104" s="438"/>
      <c r="W104" s="438"/>
      <c r="X104" s="438"/>
      <c r="Y104" s="438"/>
      <c r="Z104" s="438"/>
      <c r="AA104" s="438"/>
      <c r="AB104" s="438">
        <f t="shared" si="13"/>
        <v>11555.004659750306</v>
      </c>
      <c r="AC104" s="438"/>
      <c r="AD104" s="438"/>
      <c r="AE104" s="438"/>
      <c r="AF104" s="438"/>
      <c r="AG104" s="438"/>
      <c r="AH104" s="438"/>
      <c r="AI104" s="438"/>
      <c r="AJ104" s="438"/>
      <c r="AK104" s="438"/>
      <c r="AL104" s="438"/>
      <c r="AM104" s="438"/>
      <c r="AN104" s="438"/>
      <c r="AO104" s="438">
        <f t="shared" si="14"/>
        <v>0</v>
      </c>
      <c r="AP104" s="438"/>
      <c r="AQ104" s="438"/>
      <c r="AR104" s="438"/>
      <c r="AS104" s="438">
        <f t="shared" si="15"/>
        <v>0</v>
      </c>
    </row>
    <row r="105" spans="2:45">
      <c r="B105" s="243" t="s">
        <v>229</v>
      </c>
      <c r="C105" s="438"/>
      <c r="D105" s="438"/>
      <c r="E105" s="438"/>
      <c r="F105" s="438"/>
      <c r="G105" s="438"/>
      <c r="H105" s="438"/>
      <c r="I105" s="438"/>
      <c r="J105" s="438"/>
      <c r="K105" s="438"/>
      <c r="L105" s="438"/>
      <c r="M105" s="438"/>
      <c r="N105" s="438">
        <v>170295.22488196319</v>
      </c>
      <c r="O105" s="438">
        <f t="shared" si="12"/>
        <v>170295.22488196319</v>
      </c>
      <c r="P105" s="438">
        <v>126828.42641111306</v>
      </c>
      <c r="Q105" s="438">
        <v>132677.25565207549</v>
      </c>
      <c r="R105" s="438">
        <v>137082.66711228687</v>
      </c>
      <c r="S105" s="438">
        <v>116941.16976652155</v>
      </c>
      <c r="T105" s="438">
        <v>116787.77396042291</v>
      </c>
      <c r="U105" s="438">
        <v>110565.7209686851</v>
      </c>
      <c r="V105" s="438">
        <v>113441.82357993093</v>
      </c>
      <c r="W105" s="438">
        <v>133732.15566634154</v>
      </c>
      <c r="X105" s="438">
        <v>120351.58351035583</v>
      </c>
      <c r="Y105" s="438">
        <v>134232.39591927937</v>
      </c>
      <c r="Z105" s="438">
        <v>173172.87283509033</v>
      </c>
      <c r="AA105" s="438">
        <v>195537.86604212062</v>
      </c>
      <c r="AB105" s="438">
        <f t="shared" si="13"/>
        <v>1611351.7114242238</v>
      </c>
      <c r="AC105" s="438">
        <v>94504.274103516829</v>
      </c>
      <c r="AD105" s="438">
        <v>92357.918632369518</v>
      </c>
      <c r="AE105" s="438">
        <v>103528.04108806216</v>
      </c>
      <c r="AF105" s="438">
        <v>98496.573290966888</v>
      </c>
      <c r="AG105" s="438">
        <v>95051.520351593848</v>
      </c>
      <c r="AH105" s="438">
        <v>102057.75102993286</v>
      </c>
      <c r="AI105" s="438">
        <v>102228.33196178499</v>
      </c>
      <c r="AJ105" s="438">
        <v>114417.47839602114</v>
      </c>
      <c r="AK105" s="438">
        <v>110304.71895595679</v>
      </c>
      <c r="AL105" s="438">
        <v>130967.48642341771</v>
      </c>
      <c r="AM105" s="438">
        <v>152932.06854218891</v>
      </c>
      <c r="AN105" s="438">
        <v>187918.39323114962</v>
      </c>
      <c r="AO105" s="438">
        <f t="shared" si="14"/>
        <v>1384764.5560069613</v>
      </c>
      <c r="AP105" s="438">
        <v>94955.845119988022</v>
      </c>
      <c r="AQ105" s="438">
        <v>99408.863926790043</v>
      </c>
      <c r="AR105" s="438">
        <v>101850.52623555801</v>
      </c>
      <c r="AS105" s="438">
        <f t="shared" si="15"/>
        <v>296215.23528233607</v>
      </c>
    </row>
    <row r="106" spans="2:45">
      <c r="B106" s="243" t="s">
        <v>1075</v>
      </c>
      <c r="C106" s="438">
        <v>43994.55</v>
      </c>
      <c r="D106" s="438">
        <v>37474.449999999997</v>
      </c>
      <c r="E106" s="438">
        <v>40334.54</v>
      </c>
      <c r="F106" s="438">
        <v>42692.38</v>
      </c>
      <c r="G106" s="438">
        <v>54231.1</v>
      </c>
      <c r="H106" s="438">
        <v>63895.4</v>
      </c>
      <c r="I106" s="438">
        <v>70525.56</v>
      </c>
      <c r="J106" s="438">
        <v>61599.07</v>
      </c>
      <c r="K106" s="438">
        <v>42134.33</v>
      </c>
      <c r="L106" s="438">
        <v>51898.182096997691</v>
      </c>
      <c r="M106" s="438">
        <v>56740.123850398522</v>
      </c>
      <c r="N106" s="438">
        <v>68223.704606835454</v>
      </c>
      <c r="O106" s="438">
        <f t="shared" si="12"/>
        <v>633743.39055423182</v>
      </c>
      <c r="P106" s="438">
        <v>39892.253947599784</v>
      </c>
      <c r="Q106" s="438">
        <v>44343.701649642055</v>
      </c>
      <c r="R106" s="438">
        <v>42951.208522015833</v>
      </c>
      <c r="S106" s="438">
        <v>46481.733280569839</v>
      </c>
      <c r="T106" s="438">
        <v>56553.703636220285</v>
      </c>
      <c r="U106" s="438">
        <v>64524.235678422359</v>
      </c>
      <c r="V106" s="438">
        <v>76910.776104021003</v>
      </c>
      <c r="W106" s="438"/>
      <c r="X106" s="438"/>
      <c r="Y106" s="438"/>
      <c r="Z106" s="438"/>
      <c r="AA106" s="438"/>
      <c r="AB106" s="438">
        <f t="shared" si="13"/>
        <v>371657.61281849118</v>
      </c>
      <c r="AC106" s="438"/>
      <c r="AD106" s="438"/>
      <c r="AE106" s="438"/>
      <c r="AF106" s="438"/>
      <c r="AG106" s="438"/>
      <c r="AH106" s="438"/>
      <c r="AI106" s="438"/>
      <c r="AJ106" s="438"/>
      <c r="AK106" s="438"/>
      <c r="AL106" s="438"/>
      <c r="AM106" s="438"/>
      <c r="AN106" s="438"/>
      <c r="AO106" s="438">
        <f t="shared" si="14"/>
        <v>0</v>
      </c>
      <c r="AP106" s="438"/>
      <c r="AQ106" s="438"/>
      <c r="AR106" s="438"/>
      <c r="AS106" s="438">
        <f t="shared" si="15"/>
        <v>0</v>
      </c>
    </row>
    <row r="107" spans="2:45">
      <c r="B107" s="243" t="s">
        <v>192</v>
      </c>
      <c r="C107" s="438">
        <v>11650.1</v>
      </c>
      <c r="D107" s="438">
        <v>8268.51</v>
      </c>
      <c r="E107" s="438">
        <v>7961.96</v>
      </c>
      <c r="F107" s="438">
        <v>8969.23</v>
      </c>
      <c r="G107" s="438">
        <v>7587.41</v>
      </c>
      <c r="H107" s="438"/>
      <c r="I107" s="438"/>
      <c r="J107" s="438">
        <v>6890.48</v>
      </c>
      <c r="K107" s="438">
        <v>17942.810000000001</v>
      </c>
      <c r="L107" s="438">
        <v>15444.466623556582</v>
      </c>
      <c r="M107" s="438">
        <v>26292.898835070511</v>
      </c>
      <c r="N107" s="438">
        <v>41690.836438883169</v>
      </c>
      <c r="O107" s="438">
        <f t="shared" si="12"/>
        <v>152698.70189751027</v>
      </c>
      <c r="P107" s="438">
        <v>20707.023351503427</v>
      </c>
      <c r="Q107" s="438">
        <v>11386.037859709686</v>
      </c>
      <c r="R107" s="438">
        <v>15641.721066852446</v>
      </c>
      <c r="S107" s="438">
        <v>12856.036802532646</v>
      </c>
      <c r="T107" s="438">
        <v>15563.929167725148</v>
      </c>
      <c r="U107" s="438">
        <v>10123.020990865647</v>
      </c>
      <c r="V107" s="438">
        <v>13604.235507308607</v>
      </c>
      <c r="W107" s="438">
        <v>11574.406560456631</v>
      </c>
      <c r="X107" s="438">
        <v>16052.545140732876</v>
      </c>
      <c r="Y107" s="438">
        <v>17703.685041941688</v>
      </c>
      <c r="Z107" s="438">
        <v>25511.766189759033</v>
      </c>
      <c r="AA107" s="438">
        <v>38055.306645446559</v>
      </c>
      <c r="AB107" s="438">
        <f t="shared" si="13"/>
        <v>208779.71432483441</v>
      </c>
      <c r="AC107" s="438">
        <v>21871.013410524502</v>
      </c>
      <c r="AD107" s="438">
        <v>12665.474711004279</v>
      </c>
      <c r="AE107" s="438">
        <v>15490.025944339675</v>
      </c>
      <c r="AF107" s="438">
        <v>13599.557548797098</v>
      </c>
      <c r="AG107" s="438">
        <v>14681.245203880662</v>
      </c>
      <c r="AH107" s="438">
        <v>12927.131975454466</v>
      </c>
      <c r="AI107" s="438">
        <v>14727.172091051969</v>
      </c>
      <c r="AJ107" s="438">
        <v>14362.935965184955</v>
      </c>
      <c r="AK107" s="438">
        <v>17431.322790836621</v>
      </c>
      <c r="AL107" s="438">
        <v>17139.583466700045</v>
      </c>
      <c r="AM107" s="438">
        <v>27531.602240722965</v>
      </c>
      <c r="AN107" s="438">
        <v>43345.941466823133</v>
      </c>
      <c r="AO107" s="438">
        <f t="shared" si="14"/>
        <v>225773.00681532038</v>
      </c>
      <c r="AP107" s="438">
        <v>21954.334206881056</v>
      </c>
      <c r="AQ107" s="438">
        <v>13107.786388556822</v>
      </c>
      <c r="AR107" s="438">
        <v>15920.5965254734</v>
      </c>
      <c r="AS107" s="438">
        <f t="shared" si="15"/>
        <v>50982.717120911286</v>
      </c>
    </row>
    <row r="108" spans="2:45">
      <c r="B108" s="243" t="s">
        <v>1076</v>
      </c>
      <c r="C108" s="438">
        <v>9738.58</v>
      </c>
      <c r="D108" s="438">
        <v>8682.06</v>
      </c>
      <c r="E108" s="438">
        <v>8276.7000000000007</v>
      </c>
      <c r="F108" s="438">
        <v>8764.42</v>
      </c>
      <c r="G108" s="438">
        <v>7905.96</v>
      </c>
      <c r="H108" s="438">
        <v>10738.82</v>
      </c>
      <c r="I108" s="438">
        <v>9943.6200000000008</v>
      </c>
      <c r="J108" s="438">
        <v>9729.32</v>
      </c>
      <c r="K108" s="438">
        <v>9611.0400000000009</v>
      </c>
      <c r="L108" s="438">
        <v>8459.2184757505784</v>
      </c>
      <c r="M108" s="438">
        <v>9012.7067238912732</v>
      </c>
      <c r="N108" s="438">
        <v>15464.851361066314</v>
      </c>
      <c r="O108" s="438">
        <f t="shared" si="12"/>
        <v>116327.29656070817</v>
      </c>
      <c r="P108" s="438">
        <v>7679.0779848777902</v>
      </c>
      <c r="Q108" s="438">
        <v>7900.6122633768155</v>
      </c>
      <c r="R108" s="438">
        <v>7528.5965787665109</v>
      </c>
      <c r="S108" s="438">
        <v>9088.9988128215264</v>
      </c>
      <c r="T108" s="438">
        <v>8220.8907031544277</v>
      </c>
      <c r="U108" s="438">
        <v>8077.8529227915242</v>
      </c>
      <c r="V108" s="438">
        <v>7835.803586458027</v>
      </c>
      <c r="W108" s="438">
        <v>8684.0006863913877</v>
      </c>
      <c r="X108" s="438">
        <v>9280.2391131173681</v>
      </c>
      <c r="Y108" s="438">
        <v>7990.0318172442221</v>
      </c>
      <c r="Z108" s="438">
        <v>9658.7610316265054</v>
      </c>
      <c r="AA108" s="438">
        <v>13585.453480065466</v>
      </c>
      <c r="AB108" s="438">
        <f t="shared" si="13"/>
        <v>105530.31898069158</v>
      </c>
      <c r="AC108" s="438">
        <v>8010.6704570984202</v>
      </c>
      <c r="AD108" s="438">
        <v>8593.2412403626531</v>
      </c>
      <c r="AE108" s="438">
        <v>6989.1265786616368</v>
      </c>
      <c r="AF108" s="438">
        <v>8363.9002814344094</v>
      </c>
      <c r="AG108" s="438">
        <v>7736.6693413086296</v>
      </c>
      <c r="AH108" s="438">
        <v>7037.4480135979938</v>
      </c>
      <c r="AI108" s="438">
        <v>7375.0468504423661</v>
      </c>
      <c r="AJ108" s="438"/>
      <c r="AK108" s="438"/>
      <c r="AL108" s="438"/>
      <c r="AM108" s="438"/>
      <c r="AN108" s="438"/>
      <c r="AO108" s="438">
        <f t="shared" si="14"/>
        <v>54106.102762906099</v>
      </c>
      <c r="AP108" s="438"/>
      <c r="AQ108" s="438"/>
      <c r="AR108" s="438"/>
      <c r="AS108" s="438">
        <f t="shared" si="15"/>
        <v>0</v>
      </c>
    </row>
    <row r="109" spans="2:45">
      <c r="B109" s="243" t="s">
        <v>972</v>
      </c>
      <c r="C109" s="438"/>
      <c r="D109" s="438"/>
      <c r="E109" s="438"/>
      <c r="F109" s="438"/>
      <c r="G109" s="438"/>
      <c r="H109" s="438">
        <v>13741.9</v>
      </c>
      <c r="I109" s="438">
        <v>17944.23</v>
      </c>
      <c r="J109" s="438">
        <v>17222.25</v>
      </c>
      <c r="K109" s="438">
        <v>17487.82</v>
      </c>
      <c r="L109" s="438">
        <v>18547.920554272518</v>
      </c>
      <c r="M109" s="438">
        <v>21327.93787042714</v>
      </c>
      <c r="N109" s="438">
        <v>21685.038957001576</v>
      </c>
      <c r="O109" s="438">
        <f t="shared" si="12"/>
        <v>127957.09738170123</v>
      </c>
      <c r="P109" s="438">
        <v>20199.920872164585</v>
      </c>
      <c r="Q109" s="438">
        <v>18433.524801222375</v>
      </c>
      <c r="R109" s="438">
        <v>20995.017840499346</v>
      </c>
      <c r="S109" s="438">
        <v>20405.500593589233</v>
      </c>
      <c r="T109" s="438">
        <v>23620.307120894904</v>
      </c>
      <c r="U109" s="438">
        <v>26196.277700481925</v>
      </c>
      <c r="V109" s="438">
        <v>24823.755131486279</v>
      </c>
      <c r="W109" s="438">
        <v>28102.47462158159</v>
      </c>
      <c r="X109" s="438">
        <v>21489.830058417421</v>
      </c>
      <c r="Y109" s="438">
        <v>24509.33546479647</v>
      </c>
      <c r="Z109" s="438">
        <v>24551.22176204819</v>
      </c>
      <c r="AA109" s="438">
        <v>23769.278486621388</v>
      </c>
      <c r="AB109" s="438">
        <f t="shared" si="13"/>
        <v>277096.44445380371</v>
      </c>
      <c r="AC109" s="438">
        <v>23545.497278147417</v>
      </c>
      <c r="AD109" s="438">
        <v>19326.876851417801</v>
      </c>
      <c r="AE109" s="438">
        <v>22171.146922681295</v>
      </c>
      <c r="AF109" s="438">
        <v>19287.738538356793</v>
      </c>
      <c r="AG109" s="438">
        <v>21860.26333065869</v>
      </c>
      <c r="AH109" s="438">
        <v>23870.542479329317</v>
      </c>
      <c r="AI109" s="438">
        <v>23733.333921980677</v>
      </c>
      <c r="AJ109" s="438">
        <v>29395.879313024558</v>
      </c>
      <c r="AK109" s="438">
        <v>23317.716248763099</v>
      </c>
      <c r="AL109" s="438">
        <v>25459.801335753305</v>
      </c>
      <c r="AM109" s="438">
        <v>27040.326823682331</v>
      </c>
      <c r="AN109" s="438">
        <v>25852.124447948114</v>
      </c>
      <c r="AO109" s="438">
        <f t="shared" si="14"/>
        <v>284861.24749174336</v>
      </c>
      <c r="AP109" s="438">
        <v>21609.475496986259</v>
      </c>
      <c r="AQ109" s="438">
        <v>23926.70761366915</v>
      </c>
      <c r="AR109" s="438">
        <v>22843.943745759101</v>
      </c>
      <c r="AS109" s="438">
        <f t="shared" si="15"/>
        <v>68380.126856414514</v>
      </c>
    </row>
    <row r="110" spans="2:45">
      <c r="B110" s="243" t="s">
        <v>165</v>
      </c>
      <c r="C110" s="438">
        <v>25569.25</v>
      </c>
      <c r="D110" s="438">
        <v>18780.66</v>
      </c>
      <c r="E110" s="438">
        <v>19401.43</v>
      </c>
      <c r="F110" s="438">
        <v>22280.18</v>
      </c>
      <c r="G110" s="438">
        <v>20931.580000000002</v>
      </c>
      <c r="H110" s="438">
        <v>23333.81</v>
      </c>
      <c r="I110" s="438">
        <v>24843.360000000001</v>
      </c>
      <c r="J110" s="438">
        <v>23331.58</v>
      </c>
      <c r="K110" s="438">
        <v>16605.417824869477</v>
      </c>
      <c r="L110" s="438">
        <v>18931.990762124711</v>
      </c>
      <c r="M110" s="438">
        <v>16164.071122011037</v>
      </c>
      <c r="N110" s="438">
        <v>32175.531894223484</v>
      </c>
      <c r="O110" s="438">
        <f t="shared" si="12"/>
        <v>262348.86160322872</v>
      </c>
      <c r="P110" s="438">
        <v>16159.451380341128</v>
      </c>
      <c r="Q110" s="438">
        <v>18773.611386208653</v>
      </c>
      <c r="R110" s="438">
        <v>21185.605211873582</v>
      </c>
      <c r="S110" s="438">
        <v>19501.028888009496</v>
      </c>
      <c r="T110" s="438">
        <v>23817.391837557047</v>
      </c>
      <c r="U110" s="438">
        <v>22359.607202629406</v>
      </c>
      <c r="V110" s="438">
        <v>23421.88460811762</v>
      </c>
      <c r="W110" s="438">
        <v>22694.667822694268</v>
      </c>
      <c r="X110" s="438">
        <v>14395.817843866174</v>
      </c>
      <c r="Y110" s="438">
        <v>17514.332370737069</v>
      </c>
      <c r="Z110" s="438">
        <v>20738.685993975902</v>
      </c>
      <c r="AA110" s="438">
        <v>33237.194245254861</v>
      </c>
      <c r="AB110" s="438">
        <f t="shared" si="13"/>
        <v>253799.27879126521</v>
      </c>
      <c r="AC110" s="438">
        <v>17953.752700250589</v>
      </c>
      <c r="AD110" s="438">
        <v>13331.88378332552</v>
      </c>
      <c r="AE110" s="438">
        <v>18793.153894508258</v>
      </c>
      <c r="AF110" s="438">
        <v>22040.34498411258</v>
      </c>
      <c r="AG110" s="438">
        <v>18427.547596469471</v>
      </c>
      <c r="AH110" s="438">
        <v>20586.062055256254</v>
      </c>
      <c r="AI110" s="438">
        <v>22835.746198809749</v>
      </c>
      <c r="AJ110" s="438">
        <v>23204.44513521915</v>
      </c>
      <c r="AK110" s="438">
        <v>16044.132857863002</v>
      </c>
      <c r="AL110" s="438">
        <v>17273.720350121148</v>
      </c>
      <c r="AM110" s="438">
        <v>16755.408374856856</v>
      </c>
      <c r="AN110" s="438">
        <v>27551.621890368991</v>
      </c>
      <c r="AO110" s="438">
        <f t="shared" si="14"/>
        <v>234797.81982116154</v>
      </c>
      <c r="AP110" s="438">
        <v>15415.896072779004</v>
      </c>
      <c r="AQ110" s="438">
        <v>15904.901273754069</v>
      </c>
      <c r="AR110" s="438">
        <v>16785.871373729999</v>
      </c>
      <c r="AS110" s="438">
        <f t="shared" si="15"/>
        <v>48106.668720263071</v>
      </c>
    </row>
    <row r="111" spans="2:45">
      <c r="B111" s="243" t="s">
        <v>1077</v>
      </c>
      <c r="C111" s="438"/>
      <c r="D111" s="438"/>
      <c r="E111" s="438"/>
      <c r="F111" s="438"/>
      <c r="G111" s="438"/>
      <c r="H111" s="438"/>
      <c r="I111" s="438"/>
      <c r="J111" s="438"/>
      <c r="K111" s="438">
        <v>32596.720000000001</v>
      </c>
      <c r="L111" s="438">
        <v>29907.61577829099</v>
      </c>
      <c r="M111" s="438">
        <v>24454.960147148988</v>
      </c>
      <c r="N111" s="438">
        <v>18308.863077311675</v>
      </c>
      <c r="O111" s="438">
        <f t="shared" si="12"/>
        <v>105268.15900275165</v>
      </c>
      <c r="P111" s="438">
        <v>23181.76268682961</v>
      </c>
      <c r="Q111" s="438">
        <v>20581.629721852805</v>
      </c>
      <c r="R111" s="438">
        <v>16627.210009508657</v>
      </c>
      <c r="S111" s="438">
        <v>16784.981796596752</v>
      </c>
      <c r="T111" s="438">
        <v>18437.327224786914</v>
      </c>
      <c r="U111" s="438">
        <v>17305.424959167623</v>
      </c>
      <c r="V111" s="438">
        <v>15848.434067915969</v>
      </c>
      <c r="W111" s="438">
        <v>14945.477583902317</v>
      </c>
      <c r="X111" s="438">
        <v>15601.473313860863</v>
      </c>
      <c r="Y111" s="438">
        <v>17961.67319856985</v>
      </c>
      <c r="Z111" s="438">
        <v>14762.18205948795</v>
      </c>
      <c r="AA111" s="438">
        <v>12669.510882834325</v>
      </c>
      <c r="AB111" s="438">
        <f t="shared" si="13"/>
        <v>204707.0875053136</v>
      </c>
      <c r="AC111" s="438">
        <v>29237.256579970628</v>
      </c>
      <c r="AD111" s="438">
        <v>34633.777440879305</v>
      </c>
      <c r="AE111" s="438">
        <v>35808.168581061771</v>
      </c>
      <c r="AF111" s="438">
        <v>20685.473735814805</v>
      </c>
      <c r="AG111" s="438">
        <v>25634.823984243929</v>
      </c>
      <c r="AH111" s="438">
        <v>17612.787300855634</v>
      </c>
      <c r="AI111" s="438">
        <v>19053.436470235043</v>
      </c>
      <c r="AJ111" s="438">
        <v>19834.285397886229</v>
      </c>
      <c r="AK111" s="438">
        <v>16238.40451074476</v>
      </c>
      <c r="AL111" s="438">
        <v>22243.622090892022</v>
      </c>
      <c r="AM111" s="438"/>
      <c r="AN111" s="438"/>
      <c r="AO111" s="438">
        <f t="shared" si="14"/>
        <v>240982.03609258414</v>
      </c>
      <c r="AP111" s="438"/>
      <c r="AQ111" s="438"/>
      <c r="AR111" s="438"/>
      <c r="AS111" s="438">
        <f t="shared" si="15"/>
        <v>0</v>
      </c>
    </row>
    <row r="112" spans="2:45">
      <c r="B112" s="243" t="s">
        <v>233</v>
      </c>
      <c r="C112" s="438"/>
      <c r="D112" s="438"/>
      <c r="E112" s="438"/>
      <c r="F112" s="438"/>
      <c r="G112" s="438"/>
      <c r="H112" s="438"/>
      <c r="I112" s="438"/>
      <c r="J112" s="438"/>
      <c r="K112" s="438"/>
      <c r="L112" s="438"/>
      <c r="M112" s="438"/>
      <c r="N112" s="438"/>
      <c r="O112" s="438">
        <f t="shared" si="12"/>
        <v>0</v>
      </c>
      <c r="P112" s="438"/>
      <c r="Q112" s="438"/>
      <c r="R112" s="438"/>
      <c r="S112" s="438"/>
      <c r="T112" s="438"/>
      <c r="U112" s="438"/>
      <c r="V112" s="438"/>
      <c r="W112" s="438"/>
      <c r="X112" s="438"/>
      <c r="Y112" s="438"/>
      <c r="Z112" s="438"/>
      <c r="AA112" s="438"/>
      <c r="AB112" s="438">
        <f t="shared" si="13"/>
        <v>0</v>
      </c>
      <c r="AC112" s="438"/>
      <c r="AD112" s="438"/>
      <c r="AE112" s="438"/>
      <c r="AF112" s="438"/>
      <c r="AG112" s="438"/>
      <c r="AH112" s="438"/>
      <c r="AI112" s="438">
        <v>16246.36622106062</v>
      </c>
      <c r="AJ112" s="438">
        <v>31356.94484379857</v>
      </c>
      <c r="AK112" s="438">
        <v>16038.53561359945</v>
      </c>
      <c r="AL112" s="438">
        <v>16910.791795935518</v>
      </c>
      <c r="AM112" s="438">
        <v>23477.31525899332</v>
      </c>
      <c r="AN112" s="438">
        <v>46492.88227969435</v>
      </c>
      <c r="AO112" s="438">
        <f t="shared" si="14"/>
        <v>150522.83601308183</v>
      </c>
      <c r="AP112" s="438">
        <v>26969.936805061581</v>
      </c>
      <c r="AQ112" s="438">
        <v>26458.883713261057</v>
      </c>
      <c r="AR112" s="438">
        <v>21046.673619437999</v>
      </c>
      <c r="AS112" s="438">
        <f t="shared" si="15"/>
        <v>74475.49413776063</v>
      </c>
    </row>
    <row r="113" spans="2:45">
      <c r="B113" s="243" t="s">
        <v>1078</v>
      </c>
      <c r="C113" s="438">
        <v>19840.55</v>
      </c>
      <c r="D113" s="438">
        <v>10764.17</v>
      </c>
      <c r="E113" s="438">
        <v>17533.759999999998</v>
      </c>
      <c r="F113" s="438">
        <v>16438.57</v>
      </c>
      <c r="G113" s="438">
        <v>24189.02</v>
      </c>
      <c r="H113" s="438">
        <v>19120.48</v>
      </c>
      <c r="I113" s="438">
        <v>22319.01</v>
      </c>
      <c r="J113" s="438">
        <v>15601.4</v>
      </c>
      <c r="K113" s="438"/>
      <c r="L113" s="438"/>
      <c r="M113" s="438"/>
      <c r="N113" s="438"/>
      <c r="O113" s="438">
        <f t="shared" si="12"/>
        <v>145806.96</v>
      </c>
      <c r="P113" s="438"/>
      <c r="Q113" s="438"/>
      <c r="R113" s="438"/>
      <c r="S113" s="438"/>
      <c r="T113" s="438"/>
      <c r="U113" s="438"/>
      <c r="V113" s="438"/>
      <c r="W113" s="438"/>
      <c r="X113" s="438"/>
      <c r="Y113" s="438"/>
      <c r="Z113" s="438"/>
      <c r="AA113" s="438"/>
      <c r="AB113" s="438">
        <f t="shared" si="13"/>
        <v>0</v>
      </c>
      <c r="AC113" s="438"/>
      <c r="AD113" s="438"/>
      <c r="AE113" s="438"/>
      <c r="AF113" s="438"/>
      <c r="AG113" s="438"/>
      <c r="AH113" s="438"/>
      <c r="AI113" s="438"/>
      <c r="AJ113" s="438"/>
      <c r="AK113" s="438"/>
      <c r="AL113" s="438"/>
      <c r="AM113" s="438"/>
      <c r="AN113" s="438"/>
      <c r="AO113" s="438">
        <f t="shared" si="14"/>
        <v>0</v>
      </c>
      <c r="AP113" s="438"/>
      <c r="AQ113" s="438"/>
      <c r="AR113" s="438"/>
      <c r="AS113" s="438">
        <f t="shared" si="15"/>
        <v>0</v>
      </c>
    </row>
    <row r="114" spans="2:45">
      <c r="B114" s="243" t="s">
        <v>176</v>
      </c>
      <c r="C114" s="438"/>
      <c r="D114" s="438"/>
      <c r="E114" s="438"/>
      <c r="F114" s="438"/>
      <c r="G114" s="438"/>
      <c r="H114" s="438"/>
      <c r="I114" s="438"/>
      <c r="J114" s="438"/>
      <c r="K114" s="438"/>
      <c r="L114" s="438"/>
      <c r="M114" s="438"/>
      <c r="N114" s="438"/>
      <c r="O114" s="438">
        <f t="shared" si="12"/>
        <v>0</v>
      </c>
      <c r="P114" s="438"/>
      <c r="Q114" s="438"/>
      <c r="R114" s="438"/>
      <c r="S114" s="438"/>
      <c r="T114" s="438"/>
      <c r="U114" s="438"/>
      <c r="V114" s="438">
        <v>7068.4437211219683</v>
      </c>
      <c r="W114" s="438">
        <v>17207.145695603482</v>
      </c>
      <c r="X114" s="438">
        <v>11685.382368560809</v>
      </c>
      <c r="Y114" s="438">
        <v>10240.681999449942</v>
      </c>
      <c r="Z114" s="438">
        <v>10357.364457831325</v>
      </c>
      <c r="AA114" s="438">
        <v>26696.009187336658</v>
      </c>
      <c r="AB114" s="438">
        <f t="shared" si="13"/>
        <v>83255.027429904192</v>
      </c>
      <c r="AC114" s="438">
        <v>10433.172038365163</v>
      </c>
      <c r="AD114" s="438">
        <v>6917.7522665842152</v>
      </c>
      <c r="AE114" s="438">
        <v>12173.351220069717</v>
      </c>
      <c r="AF114" s="438">
        <v>8006.2423967317318</v>
      </c>
      <c r="AG114" s="438">
        <v>9392.7530819169897</v>
      </c>
      <c r="AH114" s="438">
        <v>9438.36835585261</v>
      </c>
      <c r="AI114" s="438">
        <v>10264.305737545692</v>
      </c>
      <c r="AJ114" s="438">
        <v>15351.139124184021</v>
      </c>
      <c r="AK114" s="438">
        <v>13217.968111125636</v>
      </c>
      <c r="AL114" s="438">
        <v>11192.421808363209</v>
      </c>
      <c r="AM114" s="438">
        <v>17475.596133411735</v>
      </c>
      <c r="AN114" s="438">
        <v>55685.703446237087</v>
      </c>
      <c r="AO114" s="438">
        <f t="shared" si="14"/>
        <v>179548.77372038781</v>
      </c>
      <c r="AP114" s="438">
        <v>18365.112987158849</v>
      </c>
      <c r="AQ114" s="438">
        <v>19692.53225606991</v>
      </c>
      <c r="AR114" s="438">
        <v>17997.059684150801</v>
      </c>
      <c r="AS114" s="438">
        <f t="shared" si="15"/>
        <v>56054.704927379564</v>
      </c>
    </row>
    <row r="115" spans="2:45">
      <c r="B115" s="243" t="s">
        <v>973</v>
      </c>
      <c r="C115" s="438">
        <v>26078.75</v>
      </c>
      <c r="D115" s="438">
        <v>24535.48</v>
      </c>
      <c r="E115" s="438">
        <v>26891.81</v>
      </c>
      <c r="F115" s="438">
        <v>24027.99</v>
      </c>
      <c r="G115" s="438">
        <v>25511.61</v>
      </c>
      <c r="H115" s="438">
        <v>33363.57</v>
      </c>
      <c r="I115" s="438">
        <v>31564.32</v>
      </c>
      <c r="J115" s="438">
        <v>26473.86</v>
      </c>
      <c r="K115" s="438">
        <v>26951.74</v>
      </c>
      <c r="L115" s="438">
        <v>26056.702854503463</v>
      </c>
      <c r="M115" s="438">
        <v>32769.04516656448</v>
      </c>
      <c r="N115" s="438">
        <v>54765.09891775313</v>
      </c>
      <c r="O115" s="438">
        <f t="shared" si="12"/>
        <v>358989.97693882108</v>
      </c>
      <c r="P115" s="438">
        <v>23836.872815192542</v>
      </c>
      <c r="Q115" s="438">
        <v>20216.808522679043</v>
      </c>
      <c r="R115" s="438">
        <v>20846.88281757501</v>
      </c>
      <c r="S115" s="438">
        <v>26039.909774436088</v>
      </c>
      <c r="T115" s="438">
        <v>24441.537899559375</v>
      </c>
      <c r="U115" s="438">
        <v>25453.920109692903</v>
      </c>
      <c r="V115" s="438">
        <v>28470.358731685526</v>
      </c>
      <c r="W115" s="438">
        <v>21785.770022759294</v>
      </c>
      <c r="X115" s="438">
        <v>20652.237785448753</v>
      </c>
      <c r="Y115" s="438">
        <v>22190.649150852576</v>
      </c>
      <c r="Z115" s="438">
        <v>34927.486615210837</v>
      </c>
      <c r="AA115" s="438">
        <v>46991.696817889977</v>
      </c>
      <c r="AB115" s="438">
        <f t="shared" si="13"/>
        <v>315854.13106298196</v>
      </c>
      <c r="AC115" s="438">
        <v>20598.371519917051</v>
      </c>
      <c r="AD115" s="438">
        <v>17827.418437877142</v>
      </c>
      <c r="AE115" s="438">
        <v>21416.937825018569</v>
      </c>
      <c r="AF115" s="438">
        <v>19042.53211075806</v>
      </c>
      <c r="AG115" s="438">
        <v>26520.800204245385</v>
      </c>
      <c r="AH115" s="438">
        <v>26189.813027570508</v>
      </c>
      <c r="AI115" s="438">
        <v>29266.461228742468</v>
      </c>
      <c r="AJ115" s="438">
        <v>23536.221635063725</v>
      </c>
      <c r="AK115" s="438">
        <v>24919.874535576266</v>
      </c>
      <c r="AL115" s="438">
        <v>23959.630566756372</v>
      </c>
      <c r="AM115" s="438">
        <v>36177.524681996838</v>
      </c>
      <c r="AN115" s="438">
        <v>54213.894238952242</v>
      </c>
      <c r="AO115" s="438">
        <f t="shared" si="14"/>
        <v>323669.48001247464</v>
      </c>
      <c r="AP115" s="438">
        <v>24385.348208603195</v>
      </c>
      <c r="AQ115" s="438">
        <v>21141.844263984498</v>
      </c>
      <c r="AR115" s="438">
        <v>20413.173084966998</v>
      </c>
      <c r="AS115" s="438">
        <f t="shared" si="15"/>
        <v>65940.365557554687</v>
      </c>
    </row>
    <row r="116" spans="2:45">
      <c r="B116" s="437" t="s">
        <v>1138</v>
      </c>
      <c r="C116" s="439">
        <f t="shared" ref="C116:AS116" si="16">SUM(C4:C115)</f>
        <v>5161744.47</v>
      </c>
      <c r="D116" s="439">
        <f t="shared" si="16"/>
        <v>4795140.790000001</v>
      </c>
      <c r="E116" s="439">
        <f t="shared" si="16"/>
        <v>5158343.1799999988</v>
      </c>
      <c r="F116" s="439">
        <f t="shared" si="16"/>
        <v>5248456.330000001</v>
      </c>
      <c r="G116" s="439">
        <f t="shared" si="16"/>
        <v>5425601.0400000028</v>
      </c>
      <c r="H116" s="439">
        <f t="shared" si="16"/>
        <v>5767162.4100000057</v>
      </c>
      <c r="I116" s="439">
        <f t="shared" si="16"/>
        <v>5378684.0600000033</v>
      </c>
      <c r="J116" s="439">
        <f t="shared" si="16"/>
        <v>5671128.4700000016</v>
      </c>
      <c r="K116" s="439">
        <f t="shared" si="16"/>
        <v>5081456.0561226141</v>
      </c>
      <c r="L116" s="439">
        <f t="shared" si="16"/>
        <v>5619815.9800794441</v>
      </c>
      <c r="M116" s="439">
        <f t="shared" si="16"/>
        <v>6410312.634171267</v>
      </c>
      <c r="N116" s="439">
        <f t="shared" si="16"/>
        <v>8339710.3367011473</v>
      </c>
      <c r="O116" s="439">
        <f t="shared" si="16"/>
        <v>68057555.75707446</v>
      </c>
      <c r="P116" s="439">
        <f t="shared" si="16"/>
        <v>5660736.2668067543</v>
      </c>
      <c r="Q116" s="439">
        <f t="shared" si="16"/>
        <v>4900851.8340624217</v>
      </c>
      <c r="R116" s="439">
        <f t="shared" si="16"/>
        <v>5084249.4630452162</v>
      </c>
      <c r="S116" s="439">
        <f t="shared" si="16"/>
        <v>4790820.7884052247</v>
      </c>
      <c r="T116" s="439">
        <f t="shared" si="16"/>
        <v>5407889.9711450003</v>
      </c>
      <c r="U116" s="439">
        <f t="shared" si="16"/>
        <v>5652833.3462383803</v>
      </c>
      <c r="V116" s="439">
        <f t="shared" si="16"/>
        <v>5686401.8055445831</v>
      </c>
      <c r="W116" s="439">
        <f t="shared" si="16"/>
        <v>5781248.7307900721</v>
      </c>
      <c r="X116" s="439">
        <f t="shared" si="16"/>
        <v>5275244.2566914503</v>
      </c>
      <c r="Y116" s="439">
        <f t="shared" si="16"/>
        <v>5779630.2710739775</v>
      </c>
      <c r="Z116" s="439">
        <f t="shared" si="16"/>
        <v>6702983.2070218381</v>
      </c>
      <c r="AA116" s="439">
        <f t="shared" si="16"/>
        <v>8662605.2336350568</v>
      </c>
      <c r="AB116" s="439">
        <f t="shared" si="16"/>
        <v>69385495.174459979</v>
      </c>
      <c r="AC116" s="439">
        <f t="shared" si="16"/>
        <v>5728392.8456579996</v>
      </c>
      <c r="AD116" s="439">
        <f t="shared" si="16"/>
        <v>4910310.2825625138</v>
      </c>
      <c r="AE116" s="439">
        <f t="shared" si="16"/>
        <v>5315629.4282530425</v>
      </c>
      <c r="AF116" s="439">
        <f t="shared" si="16"/>
        <v>5318188.0429959148</v>
      </c>
      <c r="AG116" s="439">
        <f t="shared" si="16"/>
        <v>5510941.795645196</v>
      </c>
      <c r="AH116" s="439">
        <f t="shared" si="16"/>
        <v>5836162.666474605</v>
      </c>
      <c r="AI116" s="439">
        <f t="shared" si="16"/>
        <v>5949253.1453370275</v>
      </c>
      <c r="AJ116" s="439">
        <f t="shared" si="16"/>
        <v>6018147.5457141744</v>
      </c>
      <c r="AK116" s="439">
        <f t="shared" si="16"/>
        <v>5844749.4812643519</v>
      </c>
      <c r="AL116" s="439">
        <f t="shared" si="16"/>
        <v>6391270.6474737823</v>
      </c>
      <c r="AM116" s="439">
        <f t="shared" si="16"/>
        <v>6980288.4685298055</v>
      </c>
      <c r="AN116" s="439">
        <f t="shared" si="16"/>
        <v>9047586.4621379767</v>
      </c>
      <c r="AO116" s="439">
        <f t="shared" si="16"/>
        <v>72850920.812046379</v>
      </c>
      <c r="AP116" s="439">
        <f t="shared" si="16"/>
        <v>5938472.168320165</v>
      </c>
      <c r="AQ116" s="439">
        <f t="shared" si="16"/>
        <v>5062542.9263366172</v>
      </c>
      <c r="AR116" s="439">
        <f t="shared" si="16"/>
        <v>5459530.028350207</v>
      </c>
      <c r="AS116" s="439">
        <f t="shared" si="16"/>
        <v>16460545.123006985</v>
      </c>
    </row>
  </sheetData>
  <autoFilter ref="B3:AS3" xr:uid="{16103C77-C654-43B9-928E-B8579BC5F9A4}"/>
  <phoneticPr fontId="72" type="noConversion"/>
  <pageMargins left="0.7" right="0.7" top="0.75" bottom="0.75" header="0.3" footer="0.3"/>
  <pageSetup paperSize="9" scale="1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52664-74A4-4660-87A2-F27401FFB08D}">
  <sheetPr>
    <tabColor theme="8"/>
  </sheetPr>
  <dimension ref="A1"/>
  <sheetViews>
    <sheetView workbookViewId="0">
      <selection activeCell="F24" sqref="F24"/>
    </sheetView>
  </sheetViews>
  <sheetFormatPr defaultColWidth="8.6328125" defaultRowHeight="14.5"/>
  <cols>
    <col min="1" max="16384" width="8.6328125" style="220"/>
  </cols>
  <sheetData>
    <row r="1" spans="1:1">
      <c r="A1" s="219" t="s">
        <v>10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01C20-3CC4-4FEA-BD38-91F349A034E8}">
  <sheetPr>
    <tabColor theme="9"/>
  </sheetPr>
  <dimension ref="A1"/>
  <sheetViews>
    <sheetView showGridLines="0" zoomScale="94" zoomScaleNormal="160" workbookViewId="0">
      <selection sqref="A1:XFD1048576"/>
    </sheetView>
  </sheetViews>
  <sheetFormatPr defaultColWidth="8.6328125" defaultRowHeight="14.5"/>
  <cols>
    <col min="1" max="16384" width="8.6328125" style="18"/>
  </cols>
  <sheetData>
    <row r="1" spans="1:1">
      <c r="A1" s="17" t="s">
        <v>10</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65B2-7CEF-42C7-A85A-A7528697AE96}">
  <dimension ref="B1:AK150"/>
  <sheetViews>
    <sheetView view="pageBreakPreview" zoomScaleNormal="115" zoomScaleSheetLayoutView="100" workbookViewId="0">
      <pane xSplit="3" ySplit="5" topLeftCell="G123" activePane="bottomRight" state="frozen"/>
      <selection pane="topRight" activeCell="P99" sqref="P99"/>
      <selection pane="bottomLeft" activeCell="P99" sqref="P99"/>
      <selection pane="bottomRight" activeCell="Y144" sqref="Y144"/>
    </sheetView>
  </sheetViews>
  <sheetFormatPr defaultColWidth="8.54296875" defaultRowHeight="12"/>
  <cols>
    <col min="1" max="1" width="2.26953125" style="177" customWidth="1"/>
    <col min="2" max="2" width="13.90625" style="177" customWidth="1"/>
    <col min="3" max="3" width="19.36328125" style="177" customWidth="1"/>
    <col min="4" max="4" width="22.36328125" style="177" customWidth="1"/>
    <col min="5" max="5" width="22" style="177" customWidth="1"/>
    <col min="6" max="6" width="20" style="177" customWidth="1"/>
    <col min="7" max="7" width="13.26953125" style="177" customWidth="1"/>
    <col min="8" max="8" width="11.90625" style="177" customWidth="1"/>
    <col min="9" max="9" width="14" style="177" customWidth="1"/>
    <col min="10" max="10" width="8.90625" style="177" bestFit="1" customWidth="1"/>
    <col min="11" max="11" width="10.08984375" style="177" bestFit="1" customWidth="1"/>
    <col min="12" max="13" width="11" style="177" customWidth="1"/>
    <col min="14" max="14" width="14" style="177" customWidth="1"/>
    <col min="15" max="15" width="7" style="177" customWidth="1"/>
    <col min="16" max="16" width="15.453125" style="177" customWidth="1"/>
    <col min="17" max="17" width="11.36328125" style="177" customWidth="1"/>
    <col min="18" max="18" width="9.08984375" style="177" customWidth="1"/>
    <col min="19" max="19" width="12.81640625" style="177" customWidth="1"/>
    <col min="20" max="20" width="10.90625" style="177" customWidth="1"/>
    <col min="21" max="21" width="11.36328125" style="177" bestFit="1" customWidth="1"/>
    <col min="22" max="22" width="12" style="177" customWidth="1"/>
    <col min="23" max="23" width="22.453125" style="177" customWidth="1"/>
    <col min="24" max="25" width="12.36328125" style="229" customWidth="1"/>
    <col min="26" max="26" width="10.26953125" style="177" customWidth="1"/>
    <col min="27" max="27" width="12.36328125" style="177" customWidth="1"/>
    <col min="28" max="28" width="18" style="177" customWidth="1"/>
    <col min="29" max="31" width="11" style="177" customWidth="1"/>
    <col min="32" max="32" width="9" style="177" customWidth="1"/>
    <col min="33" max="33" width="8" style="177" customWidth="1"/>
    <col min="34" max="34" width="4.36328125" style="56" customWidth="1"/>
    <col min="35" max="35" width="7" style="56" customWidth="1"/>
    <col min="36" max="36" width="9" style="56" customWidth="1"/>
    <col min="37" max="37" width="4.1796875" style="56" customWidth="1"/>
    <col min="38" max="16384" width="8.54296875" style="177"/>
  </cols>
  <sheetData>
    <row r="1" spans="2:34" s="205" customFormat="1" ht="25.5" customHeight="1">
      <c r="B1" s="452" t="s">
        <v>596</v>
      </c>
      <c r="C1" s="457"/>
      <c r="D1" s="457"/>
      <c r="E1" s="457"/>
      <c r="F1" s="152"/>
      <c r="G1" s="455"/>
      <c r="H1" s="457"/>
      <c r="I1" s="457"/>
      <c r="J1" s="457"/>
      <c r="K1" s="455"/>
      <c r="L1" s="457"/>
      <c r="M1" s="457"/>
      <c r="N1" s="457"/>
      <c r="O1" s="455"/>
      <c r="P1" s="457"/>
      <c r="Q1" s="457"/>
      <c r="R1" s="455"/>
      <c r="S1" s="457"/>
      <c r="T1" s="457"/>
      <c r="U1" s="457"/>
      <c r="V1" s="455"/>
      <c r="W1" s="457"/>
      <c r="X1" s="457"/>
      <c r="Y1" s="379"/>
      <c r="Z1" s="457"/>
      <c r="AA1" s="457"/>
      <c r="AB1" s="457"/>
      <c r="AC1" s="455"/>
      <c r="AD1" s="457"/>
      <c r="AE1" s="457"/>
      <c r="AF1" s="457"/>
      <c r="AG1" s="455"/>
      <c r="AH1" s="457"/>
    </row>
    <row r="2" spans="2:34" s="205" customFormat="1" ht="15" customHeight="1">
      <c r="B2" s="195" t="s">
        <v>12</v>
      </c>
      <c r="C2" s="324">
        <v>46174</v>
      </c>
      <c r="D2" s="195"/>
      <c r="E2" s="195"/>
      <c r="F2" s="195"/>
      <c r="G2" s="195"/>
      <c r="H2" s="197"/>
      <c r="I2" s="197"/>
      <c r="J2" s="198"/>
      <c r="K2" s="199"/>
      <c r="L2" s="197"/>
      <c r="M2" s="197"/>
      <c r="N2" s="198"/>
      <c r="O2" s="197"/>
      <c r="P2" s="200"/>
      <c r="Q2" s="201"/>
      <c r="R2" s="202"/>
      <c r="S2" s="197"/>
      <c r="T2" s="202"/>
      <c r="U2" s="197"/>
      <c r="V2" s="198"/>
      <c r="W2" s="197"/>
      <c r="X2" s="203"/>
      <c r="Y2" s="203"/>
      <c r="Z2" s="204"/>
      <c r="AA2" s="198"/>
      <c r="AB2" s="198"/>
      <c r="AC2" s="197"/>
      <c r="AD2" s="197"/>
      <c r="AE2" s="198"/>
      <c r="AF2" s="197"/>
      <c r="AG2" s="198"/>
      <c r="AH2" s="245"/>
    </row>
    <row r="3" spans="2:34" s="205" customFormat="1" ht="15" customHeight="1">
      <c r="B3" s="195" t="s">
        <v>13</v>
      </c>
      <c r="C3" s="328">
        <f>'Portfolio Overview'!C14</f>
        <v>24.4</v>
      </c>
      <c r="D3" s="195"/>
      <c r="E3" s="195"/>
      <c r="F3" s="195"/>
      <c r="G3" s="320"/>
      <c r="H3" s="197"/>
      <c r="I3" s="197"/>
      <c r="J3" s="198"/>
      <c r="K3" s="199"/>
      <c r="L3" s="199"/>
      <c r="M3" s="197"/>
      <c r="N3" s="198"/>
      <c r="O3" s="197"/>
      <c r="P3" s="200"/>
      <c r="Q3" s="201"/>
      <c r="T3" s="202"/>
      <c r="U3" s="197"/>
      <c r="V3" s="198"/>
      <c r="X3" s="403" t="s">
        <v>1300</v>
      </c>
      <c r="Y3" s="402">
        <f>NOI!C17</f>
        <v>2.7E-2</v>
      </c>
      <c r="Z3" s="204"/>
      <c r="AA3" s="198"/>
      <c r="AB3" s="198"/>
      <c r="AC3" s="197"/>
      <c r="AD3" s="197"/>
      <c r="AE3" s="198"/>
      <c r="AF3" s="197"/>
      <c r="AG3" s="198"/>
      <c r="AH3" s="245"/>
    </row>
    <row r="4" spans="2:34" s="205" customFormat="1" ht="6.5" customHeight="1">
      <c r="B4" s="195"/>
      <c r="C4" s="196"/>
      <c r="D4" s="195"/>
      <c r="E4" s="195"/>
      <c r="F4" s="195"/>
      <c r="G4" s="195"/>
      <c r="H4" s="197"/>
      <c r="I4" s="197"/>
      <c r="J4" s="198"/>
      <c r="K4" s="199"/>
      <c r="L4" s="199"/>
      <c r="M4" s="197"/>
      <c r="N4" s="198"/>
      <c r="O4" s="197"/>
      <c r="P4" s="200"/>
      <c r="Q4" s="201"/>
      <c r="R4" s="202"/>
      <c r="S4" s="197"/>
      <c r="T4" s="202"/>
      <c r="U4" s="197"/>
      <c r="V4" s="198"/>
      <c r="W4" s="197"/>
      <c r="X4" s="203"/>
      <c r="Y4" s="203"/>
      <c r="Z4" s="204"/>
      <c r="AA4" s="198"/>
      <c r="AB4" s="198"/>
      <c r="AC4" s="197"/>
      <c r="AD4" s="197"/>
      <c r="AE4" s="198"/>
      <c r="AF4" s="197"/>
      <c r="AG4" s="198"/>
      <c r="AH4" s="245"/>
    </row>
    <row r="5" spans="2:34" s="56" customFormat="1" ht="34.5" customHeight="1">
      <c r="B5" s="36" t="s">
        <v>14</v>
      </c>
      <c r="C5" s="36" t="s">
        <v>15</v>
      </c>
      <c r="D5" s="36" t="s">
        <v>16</v>
      </c>
      <c r="E5" s="36" t="s">
        <v>17</v>
      </c>
      <c r="F5" s="36" t="s">
        <v>1189</v>
      </c>
      <c r="G5" s="36" t="s">
        <v>18</v>
      </c>
      <c r="H5" s="36" t="s">
        <v>19</v>
      </c>
      <c r="I5" s="36" t="s">
        <v>20</v>
      </c>
      <c r="J5" s="36" t="s">
        <v>21</v>
      </c>
      <c r="K5" s="36" t="s">
        <v>22</v>
      </c>
      <c r="L5" s="36" t="s">
        <v>23</v>
      </c>
      <c r="M5" s="36" t="s">
        <v>1198</v>
      </c>
      <c r="N5" s="36" t="s">
        <v>24</v>
      </c>
      <c r="O5" s="36" t="s">
        <v>25</v>
      </c>
      <c r="P5" s="36" t="s">
        <v>1296</v>
      </c>
      <c r="Q5" s="36" t="s">
        <v>1312</v>
      </c>
      <c r="R5" s="36" t="s">
        <v>26</v>
      </c>
      <c r="S5" s="36" t="s">
        <v>1311</v>
      </c>
      <c r="T5" s="36" t="s">
        <v>1087</v>
      </c>
      <c r="U5" s="36" t="s">
        <v>1191</v>
      </c>
      <c r="V5" s="36" t="s">
        <v>27</v>
      </c>
      <c r="W5" s="36" t="s">
        <v>1110</v>
      </c>
      <c r="X5" s="36" t="s">
        <v>1194</v>
      </c>
      <c r="Y5" s="36" t="s">
        <v>1301</v>
      </c>
      <c r="Z5" s="36" t="s">
        <v>1309</v>
      </c>
      <c r="AA5" s="36" t="s">
        <v>1310</v>
      </c>
      <c r="AB5" s="36" t="s">
        <v>28</v>
      </c>
      <c r="AC5" s="36" t="s">
        <v>29</v>
      </c>
      <c r="AD5" s="36" t="s">
        <v>1195</v>
      </c>
      <c r="AE5" s="36" t="s">
        <v>30</v>
      </c>
      <c r="AF5" s="36" t="s">
        <v>1196</v>
      </c>
      <c r="AG5" s="36" t="s">
        <v>1197</v>
      </c>
    </row>
    <row r="6" spans="2:34" s="244" customFormat="1">
      <c r="B6" s="230" t="s">
        <v>597</v>
      </c>
      <c r="C6" s="231" t="s">
        <v>217</v>
      </c>
      <c r="D6" s="232" t="s">
        <v>598</v>
      </c>
      <c r="E6" s="233" t="s">
        <v>94</v>
      </c>
      <c r="F6" s="233" t="s">
        <v>219</v>
      </c>
      <c r="G6" s="230" t="s">
        <v>36</v>
      </c>
      <c r="H6" s="230" t="s">
        <v>37</v>
      </c>
      <c r="I6" s="194">
        <v>839.5</v>
      </c>
      <c r="J6" s="234">
        <v>40079</v>
      </c>
      <c r="K6" s="241">
        <v>46752</v>
      </c>
      <c r="L6" s="230"/>
      <c r="M6" s="237">
        <v>15172.775</v>
      </c>
      <c r="N6" s="230" t="s">
        <v>38</v>
      </c>
      <c r="O6" s="194">
        <v>1</v>
      </c>
      <c r="P6" s="235">
        <f>IF(N6="CZK",M6/O6,M6)</f>
        <v>15172.775</v>
      </c>
      <c r="Q6" s="236">
        <f t="shared" ref="Q6:Q11" si="0">IF(I6&gt;0,P6/I6,"")</f>
        <v>18.073585467540202</v>
      </c>
      <c r="R6" s="230"/>
      <c r="S6" s="411">
        <f>6.7*C3</f>
        <v>163.47999999999999</v>
      </c>
      <c r="T6" s="237">
        <v>869.5</v>
      </c>
      <c r="U6" s="411">
        <f t="shared" ref="U6:U37" si="1">T6*S6</f>
        <v>142145.85999999999</v>
      </c>
      <c r="V6" s="230" t="s">
        <v>44</v>
      </c>
      <c r="W6" s="238" t="s">
        <v>1095</v>
      </c>
      <c r="X6" s="239">
        <v>46388</v>
      </c>
      <c r="Y6" s="191">
        <f>P6*$Y$3</f>
        <v>409.66492499999998</v>
      </c>
      <c r="Z6" s="411">
        <v>0</v>
      </c>
      <c r="AA6" s="412">
        <f t="shared" ref="AA6:AA37" si="2">Z6*I6</f>
        <v>0</v>
      </c>
      <c r="AB6" s="413">
        <v>6.5000000000000002E-2</v>
      </c>
      <c r="AC6" s="232" t="s">
        <v>96</v>
      </c>
      <c r="AD6" s="237">
        <v>3288386.65</v>
      </c>
      <c r="AE6" s="230" t="s">
        <v>52</v>
      </c>
      <c r="AF6" s="240"/>
      <c r="AG6" s="240"/>
    </row>
    <row r="7" spans="2:34" s="244" customFormat="1" ht="15" customHeight="1">
      <c r="B7" s="230" t="s">
        <v>609</v>
      </c>
      <c r="C7" s="231" t="s">
        <v>610</v>
      </c>
      <c r="D7" s="232" t="s">
        <v>245</v>
      </c>
      <c r="E7" s="233" t="s">
        <v>94</v>
      </c>
      <c r="F7" s="233" t="s">
        <v>112</v>
      </c>
      <c r="G7" s="230" t="s">
        <v>36</v>
      </c>
      <c r="H7" s="230" t="s">
        <v>37</v>
      </c>
      <c r="I7" s="194">
        <v>1389</v>
      </c>
      <c r="J7" s="234">
        <v>40091</v>
      </c>
      <c r="K7" s="241">
        <v>47382</v>
      </c>
      <c r="L7" s="230"/>
      <c r="M7" s="237">
        <v>20835</v>
      </c>
      <c r="N7" s="230" t="s">
        <v>38</v>
      </c>
      <c r="O7" s="194">
        <v>1</v>
      </c>
      <c r="P7" s="235"/>
      <c r="Q7" s="236">
        <f t="shared" si="0"/>
        <v>0</v>
      </c>
      <c r="R7" s="230"/>
      <c r="S7" s="411">
        <f>4.06*C3</f>
        <v>99.063999999999979</v>
      </c>
      <c r="T7" s="237">
        <f>I7</f>
        <v>1389</v>
      </c>
      <c r="U7" s="411">
        <f t="shared" si="1"/>
        <v>137599.89599999998</v>
      </c>
      <c r="V7" s="230" t="s">
        <v>72</v>
      </c>
      <c r="W7" s="238" t="s">
        <v>1095</v>
      </c>
      <c r="X7" s="239">
        <v>46388</v>
      </c>
      <c r="Y7" s="191">
        <f>P7*$Y$3</f>
        <v>0</v>
      </c>
      <c r="Z7" s="411">
        <v>0</v>
      </c>
      <c r="AA7" s="412">
        <f t="shared" si="2"/>
        <v>0</v>
      </c>
      <c r="AB7" s="413">
        <v>0.08</v>
      </c>
      <c r="AC7" s="232" t="s">
        <v>46</v>
      </c>
      <c r="AD7" s="237">
        <v>180000</v>
      </c>
      <c r="AE7" s="230" t="s">
        <v>38</v>
      </c>
      <c r="AF7" s="240"/>
      <c r="AG7" s="240"/>
    </row>
    <row r="8" spans="2:34" s="244" customFormat="1" ht="15" customHeight="1">
      <c r="B8" s="230" t="s">
        <v>600</v>
      </c>
      <c r="C8" s="231" t="s">
        <v>188</v>
      </c>
      <c r="D8" s="232" t="s">
        <v>189</v>
      </c>
      <c r="E8" s="233" t="s">
        <v>100</v>
      </c>
      <c r="F8" s="233" t="s">
        <v>108</v>
      </c>
      <c r="G8" s="230" t="s">
        <v>36</v>
      </c>
      <c r="H8" s="230" t="s">
        <v>37</v>
      </c>
      <c r="I8" s="194">
        <v>212.5</v>
      </c>
      <c r="J8" s="234">
        <v>42963</v>
      </c>
      <c r="K8" s="241">
        <v>47603</v>
      </c>
      <c r="L8" s="230"/>
      <c r="M8" s="237">
        <v>6094.5</v>
      </c>
      <c r="N8" s="230" t="s">
        <v>38</v>
      </c>
      <c r="O8" s="194">
        <v>1</v>
      </c>
      <c r="P8" s="235">
        <f>IF(N8="CZK",M8/O8,M8)</f>
        <v>6094.5</v>
      </c>
      <c r="Q8" s="236">
        <f t="shared" si="0"/>
        <v>28.68</v>
      </c>
      <c r="R8" s="230"/>
      <c r="S8" s="411">
        <v>210</v>
      </c>
      <c r="T8" s="237">
        <f>I8</f>
        <v>212.5</v>
      </c>
      <c r="U8" s="411">
        <f t="shared" si="1"/>
        <v>44625</v>
      </c>
      <c r="V8" s="230" t="s">
        <v>72</v>
      </c>
      <c r="W8" s="238" t="s">
        <v>1095</v>
      </c>
      <c r="X8" s="239">
        <v>46388</v>
      </c>
      <c r="Y8" s="191">
        <f t="shared" ref="Y8:Y11" si="3">P8*$Y$3</f>
        <v>164.5515</v>
      </c>
      <c r="Z8" s="411">
        <v>39.64</v>
      </c>
      <c r="AA8" s="412">
        <f t="shared" si="2"/>
        <v>8423.5</v>
      </c>
      <c r="AB8" s="413">
        <v>0.08</v>
      </c>
      <c r="AC8" s="232" t="s">
        <v>96</v>
      </c>
      <c r="AD8" s="237">
        <v>30200</v>
      </c>
      <c r="AE8" s="230" t="s">
        <v>38</v>
      </c>
      <c r="AF8" s="240"/>
      <c r="AG8" s="240"/>
    </row>
    <row r="9" spans="2:34" s="244" customFormat="1" ht="15" customHeight="1">
      <c r="B9" s="230" t="s">
        <v>601</v>
      </c>
      <c r="C9" s="231" t="s">
        <v>602</v>
      </c>
      <c r="D9" s="232" t="s">
        <v>603</v>
      </c>
      <c r="E9" s="233" t="s">
        <v>94</v>
      </c>
      <c r="F9" s="233" t="s">
        <v>112</v>
      </c>
      <c r="G9" s="230" t="s">
        <v>36</v>
      </c>
      <c r="H9" s="230" t="s">
        <v>37</v>
      </c>
      <c r="I9" s="194">
        <v>154</v>
      </c>
      <c r="J9" s="234">
        <v>44330</v>
      </c>
      <c r="K9" s="241">
        <v>47982</v>
      </c>
      <c r="L9" s="230"/>
      <c r="M9" s="237">
        <v>4502.96</v>
      </c>
      <c r="N9" s="230" t="s">
        <v>38</v>
      </c>
      <c r="O9" s="194">
        <v>1</v>
      </c>
      <c r="P9" s="235">
        <f>IF(N9="CZK",M9/O9,M9)</f>
        <v>4502.96</v>
      </c>
      <c r="Q9" s="236">
        <f t="shared" si="0"/>
        <v>29.240000000000002</v>
      </c>
      <c r="R9" s="230"/>
      <c r="S9" s="411">
        <v>210</v>
      </c>
      <c r="T9" s="237">
        <f>I9</f>
        <v>154</v>
      </c>
      <c r="U9" s="411">
        <f t="shared" si="1"/>
        <v>32340</v>
      </c>
      <c r="V9" s="230" t="s">
        <v>72</v>
      </c>
      <c r="W9" s="238" t="s">
        <v>1243</v>
      </c>
      <c r="X9" s="239">
        <v>46388</v>
      </c>
      <c r="Y9" s="191">
        <f t="shared" si="3"/>
        <v>121.57992</v>
      </c>
      <c r="Z9" s="411">
        <v>43.27</v>
      </c>
      <c r="AA9" s="412">
        <f t="shared" si="2"/>
        <v>6663.5800000000008</v>
      </c>
      <c r="AB9" s="413">
        <v>0.08</v>
      </c>
      <c r="AC9" s="232" t="s">
        <v>51</v>
      </c>
      <c r="AD9" s="237">
        <v>501441</v>
      </c>
      <c r="AE9" s="230" t="s">
        <v>52</v>
      </c>
      <c r="AF9" s="240"/>
      <c r="AG9" s="240"/>
    </row>
    <row r="10" spans="2:34" s="244" customFormat="1" ht="15" customHeight="1">
      <c r="B10" s="230" t="s">
        <v>604</v>
      </c>
      <c r="C10" s="231" t="s">
        <v>92</v>
      </c>
      <c r="D10" s="232" t="s">
        <v>605</v>
      </c>
      <c r="E10" s="233" t="s">
        <v>94</v>
      </c>
      <c r="F10" s="233" t="s">
        <v>95</v>
      </c>
      <c r="G10" s="230" t="s">
        <v>36</v>
      </c>
      <c r="H10" s="230" t="s">
        <v>37</v>
      </c>
      <c r="I10" s="194">
        <v>354.5</v>
      </c>
      <c r="J10" s="234">
        <v>41380</v>
      </c>
      <c r="K10" s="241">
        <v>47149</v>
      </c>
      <c r="L10" s="230"/>
      <c r="M10" s="237">
        <v>4711.3050000000003</v>
      </c>
      <c r="N10" s="230" t="s">
        <v>38</v>
      </c>
      <c r="O10" s="194">
        <v>1</v>
      </c>
      <c r="P10" s="235"/>
      <c r="Q10" s="236">
        <f t="shared" si="0"/>
        <v>0</v>
      </c>
      <c r="R10" s="230"/>
      <c r="S10" s="411"/>
      <c r="T10" s="237">
        <f>I10</f>
        <v>354.5</v>
      </c>
      <c r="U10" s="411">
        <f>T10*S10</f>
        <v>0</v>
      </c>
      <c r="V10" s="230" t="s">
        <v>44</v>
      </c>
      <c r="W10" s="238" t="s">
        <v>1095</v>
      </c>
      <c r="X10" s="239">
        <v>46388</v>
      </c>
      <c r="Y10" s="191">
        <f t="shared" si="3"/>
        <v>0</v>
      </c>
      <c r="Z10" s="411">
        <v>0</v>
      </c>
      <c r="AA10" s="412">
        <f t="shared" si="2"/>
        <v>0</v>
      </c>
      <c r="AB10" s="413">
        <v>0.08</v>
      </c>
      <c r="AC10" s="232" t="s">
        <v>96</v>
      </c>
      <c r="AD10" s="237">
        <v>1029804</v>
      </c>
      <c r="AE10" s="230" t="s">
        <v>52</v>
      </c>
      <c r="AF10" s="240"/>
      <c r="AG10" s="240"/>
    </row>
    <row r="11" spans="2:34" s="244" customFormat="1" ht="15" customHeight="1">
      <c r="B11" s="230" t="s">
        <v>606</v>
      </c>
      <c r="C11" s="231" t="s">
        <v>127</v>
      </c>
      <c r="D11" s="232" t="s">
        <v>607</v>
      </c>
      <c r="E11" s="233" t="s">
        <v>100</v>
      </c>
      <c r="F11" s="233" t="s">
        <v>129</v>
      </c>
      <c r="G11" s="230" t="s">
        <v>36</v>
      </c>
      <c r="H11" s="230" t="s">
        <v>37</v>
      </c>
      <c r="I11" s="194">
        <v>215</v>
      </c>
      <c r="J11" s="234">
        <v>45550</v>
      </c>
      <c r="K11" s="241">
        <v>47375</v>
      </c>
      <c r="L11" s="230"/>
      <c r="M11" s="237">
        <v>7451.9</v>
      </c>
      <c r="N11" s="230" t="s">
        <v>38</v>
      </c>
      <c r="O11" s="194">
        <v>1</v>
      </c>
      <c r="P11" s="235">
        <f>IF(N11="CZK",M11/O11,M11)</f>
        <v>7451.9</v>
      </c>
      <c r="Q11" s="236">
        <f t="shared" si="0"/>
        <v>34.659999999999997</v>
      </c>
      <c r="R11" s="230"/>
      <c r="S11" s="411">
        <v>210</v>
      </c>
      <c r="T11" s="237">
        <f>I11</f>
        <v>215</v>
      </c>
      <c r="U11" s="411">
        <f t="shared" si="1"/>
        <v>45150</v>
      </c>
      <c r="V11" s="230" t="s">
        <v>72</v>
      </c>
      <c r="W11" s="238" t="s">
        <v>1096</v>
      </c>
      <c r="X11" s="239">
        <v>46388</v>
      </c>
      <c r="Y11" s="191">
        <f t="shared" si="3"/>
        <v>201.20129999999997</v>
      </c>
      <c r="Z11" s="411">
        <v>26.78</v>
      </c>
      <c r="AA11" s="412">
        <f t="shared" si="2"/>
        <v>5757.7</v>
      </c>
      <c r="AB11" s="413">
        <v>7.0000000000000007E-2</v>
      </c>
      <c r="AC11" s="232" t="s">
        <v>608</v>
      </c>
      <c r="AD11" s="237">
        <v>828838</v>
      </c>
      <c r="AE11" s="230" t="s">
        <v>52</v>
      </c>
      <c r="AF11" s="240"/>
      <c r="AG11" s="240"/>
    </row>
    <row r="12" spans="2:34" s="244" customFormat="1" ht="15" customHeight="1">
      <c r="B12" s="230" t="s">
        <v>599</v>
      </c>
      <c r="C12" s="231" t="s">
        <v>110</v>
      </c>
      <c r="D12" s="232" t="s">
        <v>111</v>
      </c>
      <c r="E12" s="233" t="s">
        <v>94</v>
      </c>
      <c r="F12" s="233" t="s">
        <v>112</v>
      </c>
      <c r="G12" s="230" t="s">
        <v>36</v>
      </c>
      <c r="H12" s="230" t="s">
        <v>37</v>
      </c>
      <c r="I12" s="194">
        <v>868</v>
      </c>
      <c r="J12" s="234">
        <v>40129</v>
      </c>
      <c r="K12" s="241">
        <v>47433</v>
      </c>
      <c r="L12" s="230"/>
      <c r="M12" s="237">
        <v>164798.48000000001</v>
      </c>
      <c r="N12" s="230" t="s">
        <v>52</v>
      </c>
      <c r="O12" s="194">
        <f>C3</f>
        <v>24.4</v>
      </c>
      <c r="P12" s="235"/>
      <c r="Q12" s="236"/>
      <c r="R12" s="230"/>
      <c r="S12" s="411">
        <v>1000</v>
      </c>
      <c r="T12" s="237">
        <v>1</v>
      </c>
      <c r="U12" s="411">
        <f t="shared" si="1"/>
        <v>1000</v>
      </c>
      <c r="V12" s="230" t="s">
        <v>44</v>
      </c>
      <c r="W12" s="238" t="s">
        <v>1234</v>
      </c>
      <c r="X12" s="239"/>
      <c r="Y12" s="239"/>
      <c r="Z12" s="411">
        <v>0</v>
      </c>
      <c r="AA12" s="412">
        <f t="shared" si="2"/>
        <v>0</v>
      </c>
      <c r="AB12" s="413">
        <v>0.105</v>
      </c>
      <c r="AC12" s="232" t="s">
        <v>46</v>
      </c>
      <c r="AD12" s="237">
        <v>88000</v>
      </c>
      <c r="AE12" s="230" t="s">
        <v>38</v>
      </c>
      <c r="AF12" s="240"/>
      <c r="AG12" s="240"/>
    </row>
    <row r="13" spans="2:34" s="244" customFormat="1" ht="15" customHeight="1">
      <c r="B13" s="230" t="s">
        <v>611</v>
      </c>
      <c r="C13" s="231" t="s">
        <v>612</v>
      </c>
      <c r="D13" s="232" t="s">
        <v>613</v>
      </c>
      <c r="E13" s="233" t="s">
        <v>34</v>
      </c>
      <c r="F13" s="233" t="s">
        <v>280</v>
      </c>
      <c r="G13" s="230" t="s">
        <v>36</v>
      </c>
      <c r="H13" s="230" t="s">
        <v>37</v>
      </c>
      <c r="I13" s="194">
        <v>138</v>
      </c>
      <c r="J13" s="234">
        <v>42948</v>
      </c>
      <c r="K13" s="241">
        <v>46599</v>
      </c>
      <c r="L13" s="230"/>
      <c r="M13" s="237">
        <v>4002</v>
      </c>
      <c r="N13" s="230" t="s">
        <v>38</v>
      </c>
      <c r="O13" s="194">
        <v>1</v>
      </c>
      <c r="P13" s="235">
        <f t="shared" ref="P13:P25" si="4">IF(N13="CZK",M13/O13,M13)</f>
        <v>4002</v>
      </c>
      <c r="Q13" s="236">
        <f t="shared" ref="Q13:Q25" si="5">IF(I13&gt;0,P13/I13,"")</f>
        <v>29</v>
      </c>
      <c r="R13" s="230"/>
      <c r="S13" s="411">
        <v>210</v>
      </c>
      <c r="T13" s="237">
        <f t="shared" ref="T13:T25" si="6">I13</f>
        <v>138</v>
      </c>
      <c r="U13" s="411">
        <f t="shared" si="1"/>
        <v>28980</v>
      </c>
      <c r="V13" s="230" t="s">
        <v>72</v>
      </c>
      <c r="W13" s="238" t="s">
        <v>1095</v>
      </c>
      <c r="X13" s="239">
        <v>46388</v>
      </c>
      <c r="Y13" s="191">
        <f t="shared" ref="Y13:Y17" si="7">P13*$Y$3</f>
        <v>108.054</v>
      </c>
      <c r="Z13" s="411">
        <v>39.65</v>
      </c>
      <c r="AA13" s="412">
        <f t="shared" si="2"/>
        <v>5471.7</v>
      </c>
      <c r="AB13" s="413">
        <v>0.08</v>
      </c>
      <c r="AC13" s="232" t="s">
        <v>96</v>
      </c>
      <c r="AD13" s="237">
        <v>475630</v>
      </c>
      <c r="AE13" s="230" t="s">
        <v>52</v>
      </c>
      <c r="AF13" s="240"/>
      <c r="AG13" s="240"/>
    </row>
    <row r="14" spans="2:34" s="244" customFormat="1" ht="15" customHeight="1">
      <c r="B14" s="230" t="s">
        <v>614</v>
      </c>
      <c r="C14" s="231" t="s">
        <v>615</v>
      </c>
      <c r="D14" s="232" t="s">
        <v>616</v>
      </c>
      <c r="E14" s="233" t="s">
        <v>100</v>
      </c>
      <c r="F14" s="233" t="s">
        <v>317</v>
      </c>
      <c r="G14" s="230" t="s">
        <v>36</v>
      </c>
      <c r="H14" s="230" t="s">
        <v>37</v>
      </c>
      <c r="I14" s="194">
        <v>124.5</v>
      </c>
      <c r="J14" s="234">
        <v>43770</v>
      </c>
      <c r="K14" s="241">
        <v>46691</v>
      </c>
      <c r="L14" s="230"/>
      <c r="M14" s="237">
        <v>7282.0050000000001</v>
      </c>
      <c r="N14" s="230" t="s">
        <v>38</v>
      </c>
      <c r="O14" s="194">
        <v>1</v>
      </c>
      <c r="P14" s="235">
        <f t="shared" si="4"/>
        <v>7282.0050000000001</v>
      </c>
      <c r="Q14" s="236">
        <f t="shared" si="5"/>
        <v>58.49</v>
      </c>
      <c r="R14" s="230"/>
      <c r="S14" s="411">
        <v>210</v>
      </c>
      <c r="T14" s="237">
        <f t="shared" si="6"/>
        <v>124.5</v>
      </c>
      <c r="U14" s="411">
        <f t="shared" si="1"/>
        <v>26145</v>
      </c>
      <c r="V14" s="230" t="s">
        <v>72</v>
      </c>
      <c r="W14" s="238" t="s">
        <v>1095</v>
      </c>
      <c r="X14" s="239">
        <v>46388</v>
      </c>
      <c r="Y14" s="191">
        <f t="shared" si="7"/>
        <v>196.614135</v>
      </c>
      <c r="Z14" s="411">
        <v>38.06</v>
      </c>
      <c r="AA14" s="412">
        <f t="shared" si="2"/>
        <v>4738.47</v>
      </c>
      <c r="AB14" s="413"/>
      <c r="AC14" s="232" t="s">
        <v>96</v>
      </c>
      <c r="AD14" s="237">
        <v>782639</v>
      </c>
      <c r="AE14" s="230" t="s">
        <v>52</v>
      </c>
      <c r="AF14" s="240"/>
      <c r="AG14" s="240"/>
    </row>
    <row r="15" spans="2:34" s="244" customFormat="1" ht="15" customHeight="1">
      <c r="B15" s="230" t="s">
        <v>617</v>
      </c>
      <c r="C15" s="231" t="s">
        <v>319</v>
      </c>
      <c r="D15" s="232" t="s">
        <v>618</v>
      </c>
      <c r="E15" s="233" t="s">
        <v>150</v>
      </c>
      <c r="F15" s="233" t="s">
        <v>150</v>
      </c>
      <c r="G15" s="230" t="s">
        <v>36</v>
      </c>
      <c r="H15" s="230" t="s">
        <v>37</v>
      </c>
      <c r="I15" s="194">
        <v>179</v>
      </c>
      <c r="J15" s="234">
        <v>45566</v>
      </c>
      <c r="K15" s="241">
        <v>47391</v>
      </c>
      <c r="L15" s="230"/>
      <c r="M15" s="237">
        <v>6418.94</v>
      </c>
      <c r="N15" s="230" t="s">
        <v>38</v>
      </c>
      <c r="O15" s="194">
        <v>1</v>
      </c>
      <c r="P15" s="235">
        <f t="shared" si="4"/>
        <v>6418.94</v>
      </c>
      <c r="Q15" s="236">
        <f t="shared" si="5"/>
        <v>35.86</v>
      </c>
      <c r="R15" s="230"/>
      <c r="S15" s="411">
        <v>210</v>
      </c>
      <c r="T15" s="237">
        <f t="shared" si="6"/>
        <v>179</v>
      </c>
      <c r="U15" s="411">
        <f t="shared" si="1"/>
        <v>37590</v>
      </c>
      <c r="V15" s="230" t="s">
        <v>72</v>
      </c>
      <c r="W15" s="238" t="s">
        <v>1097</v>
      </c>
      <c r="X15" s="239">
        <v>46388</v>
      </c>
      <c r="Y15" s="191">
        <f t="shared" si="7"/>
        <v>173.31137999999999</v>
      </c>
      <c r="Z15" s="411">
        <v>20.49</v>
      </c>
      <c r="AA15" s="412">
        <f t="shared" si="2"/>
        <v>3667.7099999999996</v>
      </c>
      <c r="AB15" s="413">
        <v>0.01</v>
      </c>
      <c r="AC15" s="232" t="s">
        <v>96</v>
      </c>
      <c r="AD15" s="237">
        <v>767378</v>
      </c>
      <c r="AE15" s="230" t="s">
        <v>52</v>
      </c>
      <c r="AF15" s="240"/>
      <c r="AG15" s="240"/>
    </row>
    <row r="16" spans="2:34" s="244" customFormat="1" ht="15" customHeight="1">
      <c r="B16" s="230" t="s">
        <v>619</v>
      </c>
      <c r="C16" s="231" t="s">
        <v>620</v>
      </c>
      <c r="D16" s="232" t="s">
        <v>621</v>
      </c>
      <c r="E16" s="233" t="s">
        <v>150</v>
      </c>
      <c r="F16" s="233" t="s">
        <v>150</v>
      </c>
      <c r="G16" s="230" t="s">
        <v>36</v>
      </c>
      <c r="H16" s="230" t="s">
        <v>37</v>
      </c>
      <c r="I16" s="194">
        <v>168.5</v>
      </c>
      <c r="J16" s="234">
        <v>43199</v>
      </c>
      <c r="K16" s="241">
        <v>46852</v>
      </c>
      <c r="L16" s="230"/>
      <c r="M16" s="237">
        <v>6736.63</v>
      </c>
      <c r="N16" s="230" t="s">
        <v>38</v>
      </c>
      <c r="O16" s="194">
        <v>1</v>
      </c>
      <c r="P16" s="235">
        <f t="shared" si="4"/>
        <v>6736.63</v>
      </c>
      <c r="Q16" s="236">
        <f t="shared" si="5"/>
        <v>39.980000000000004</v>
      </c>
      <c r="R16" s="230"/>
      <c r="S16" s="411">
        <v>210</v>
      </c>
      <c r="T16" s="237">
        <f t="shared" si="6"/>
        <v>168.5</v>
      </c>
      <c r="U16" s="411">
        <f t="shared" si="1"/>
        <v>35385</v>
      </c>
      <c r="V16" s="230" t="s">
        <v>72</v>
      </c>
      <c r="W16" s="238" t="s">
        <v>1095</v>
      </c>
      <c r="X16" s="239">
        <v>46388</v>
      </c>
      <c r="Y16" s="191">
        <f t="shared" si="7"/>
        <v>181.88901000000001</v>
      </c>
      <c r="Z16" s="411">
        <v>39.03</v>
      </c>
      <c r="AA16" s="412">
        <f t="shared" si="2"/>
        <v>6576.5550000000003</v>
      </c>
      <c r="AB16" s="413">
        <v>0.03</v>
      </c>
      <c r="AC16" s="232" t="s">
        <v>96</v>
      </c>
      <c r="AD16" s="237">
        <v>772446.86640000006</v>
      </c>
      <c r="AE16" s="230" t="s">
        <v>52</v>
      </c>
      <c r="AF16" s="240"/>
      <c r="AG16" s="240"/>
    </row>
    <row r="17" spans="2:33" s="244" customFormat="1" ht="15" customHeight="1">
      <c r="B17" s="230" t="s">
        <v>622</v>
      </c>
      <c r="C17" s="231" t="s">
        <v>315</v>
      </c>
      <c r="D17" s="232" t="s">
        <v>623</v>
      </c>
      <c r="E17" s="233" t="s">
        <v>100</v>
      </c>
      <c r="F17" s="233" t="s">
        <v>317</v>
      </c>
      <c r="G17" s="230" t="s">
        <v>36</v>
      </c>
      <c r="H17" s="230" t="s">
        <v>37</v>
      </c>
      <c r="I17" s="194">
        <v>126</v>
      </c>
      <c r="J17" s="234">
        <v>42713</v>
      </c>
      <c r="K17" s="241">
        <v>46387</v>
      </c>
      <c r="L17" s="230"/>
      <c r="M17" s="237">
        <v>5153.3999999999996</v>
      </c>
      <c r="N17" s="230" t="s">
        <v>38</v>
      </c>
      <c r="O17" s="194">
        <v>1</v>
      </c>
      <c r="P17" s="235">
        <f t="shared" si="4"/>
        <v>5153.3999999999996</v>
      </c>
      <c r="Q17" s="236">
        <f t="shared" si="5"/>
        <v>40.9</v>
      </c>
      <c r="R17" s="230"/>
      <c r="S17" s="411">
        <v>210</v>
      </c>
      <c r="T17" s="237">
        <f t="shared" si="6"/>
        <v>126</v>
      </c>
      <c r="U17" s="411">
        <f t="shared" si="1"/>
        <v>26460</v>
      </c>
      <c r="V17" s="230" t="s">
        <v>72</v>
      </c>
      <c r="W17" s="238" t="s">
        <v>1095</v>
      </c>
      <c r="X17" s="239">
        <v>46388</v>
      </c>
      <c r="Y17" s="191">
        <f t="shared" si="7"/>
        <v>139.14179999999999</v>
      </c>
      <c r="Z17" s="411">
        <v>43.26</v>
      </c>
      <c r="AA17" s="412">
        <f t="shared" si="2"/>
        <v>5450.7599999999993</v>
      </c>
      <c r="AB17" s="413"/>
      <c r="AC17" s="232" t="s">
        <v>96</v>
      </c>
      <c r="AD17" s="237">
        <v>575190</v>
      </c>
      <c r="AE17" s="230" t="s">
        <v>52</v>
      </c>
      <c r="AF17" s="240"/>
      <c r="AG17" s="240"/>
    </row>
    <row r="18" spans="2:33" s="244" customFormat="1" ht="15" customHeight="1">
      <c r="B18" s="230" t="s">
        <v>624</v>
      </c>
      <c r="C18" s="231" t="s">
        <v>625</v>
      </c>
      <c r="D18" s="232" t="s">
        <v>626</v>
      </c>
      <c r="E18" s="233" t="s">
        <v>145</v>
      </c>
      <c r="F18" s="233" t="s">
        <v>146</v>
      </c>
      <c r="G18" s="230" t="s">
        <v>36</v>
      </c>
      <c r="H18" s="230" t="s">
        <v>37</v>
      </c>
      <c r="I18" s="194">
        <v>432.8</v>
      </c>
      <c r="J18" s="234">
        <v>45803</v>
      </c>
      <c r="K18" s="241">
        <v>47628</v>
      </c>
      <c r="L18" s="230"/>
      <c r="M18" s="237">
        <v>11084.008</v>
      </c>
      <c r="N18" s="230" t="s">
        <v>38</v>
      </c>
      <c r="O18" s="194">
        <v>1</v>
      </c>
      <c r="P18" s="235">
        <f t="shared" si="4"/>
        <v>11084.008</v>
      </c>
      <c r="Q18" s="236">
        <f t="shared" si="5"/>
        <v>25.61</v>
      </c>
      <c r="R18" s="230"/>
      <c r="S18" s="411">
        <v>217.69</v>
      </c>
      <c r="T18" s="237">
        <f t="shared" si="6"/>
        <v>432.8</v>
      </c>
      <c r="U18" s="411">
        <f t="shared" si="1"/>
        <v>94216.232000000004</v>
      </c>
      <c r="V18" s="230" t="s">
        <v>44</v>
      </c>
      <c r="W18" s="238" t="s">
        <v>1239</v>
      </c>
      <c r="X18" s="239">
        <v>46753</v>
      </c>
      <c r="Y18" s="239"/>
      <c r="Z18" s="411">
        <v>38.42</v>
      </c>
      <c r="AA18" s="412">
        <f t="shared" si="2"/>
        <v>16628.175999999999</v>
      </c>
      <c r="AB18" s="413">
        <v>7.0000000000000007E-2</v>
      </c>
      <c r="AC18" s="232" t="s">
        <v>96</v>
      </c>
      <c r="AD18" s="237">
        <v>1448473.8760800001</v>
      </c>
      <c r="AE18" s="230" t="s">
        <v>52</v>
      </c>
      <c r="AF18" s="240"/>
      <c r="AG18" s="240"/>
    </row>
    <row r="19" spans="2:33" s="244" customFormat="1" ht="15" customHeight="1">
      <c r="B19" s="230" t="s">
        <v>627</v>
      </c>
      <c r="C19" s="231" t="s">
        <v>217</v>
      </c>
      <c r="D19" s="232" t="s">
        <v>598</v>
      </c>
      <c r="E19" s="233" t="s">
        <v>94</v>
      </c>
      <c r="F19" s="233" t="s">
        <v>219</v>
      </c>
      <c r="G19" s="230" t="s">
        <v>36</v>
      </c>
      <c r="H19" s="230" t="s">
        <v>37</v>
      </c>
      <c r="I19" s="194">
        <v>120.5</v>
      </c>
      <c r="J19" s="234">
        <v>43935</v>
      </c>
      <c r="K19" s="241">
        <v>46752</v>
      </c>
      <c r="L19" s="230"/>
      <c r="M19" s="237">
        <v>2102.7249999999999</v>
      </c>
      <c r="N19" s="230" t="s">
        <v>38</v>
      </c>
      <c r="O19" s="194">
        <v>1</v>
      </c>
      <c r="P19" s="235">
        <f t="shared" si="4"/>
        <v>2102.7249999999999</v>
      </c>
      <c r="Q19" s="236">
        <f t="shared" si="5"/>
        <v>17.45</v>
      </c>
      <c r="R19" s="230"/>
      <c r="S19" s="411">
        <f>6.7*C3</f>
        <v>163.47999999999999</v>
      </c>
      <c r="T19" s="237">
        <f t="shared" si="6"/>
        <v>120.5</v>
      </c>
      <c r="U19" s="411">
        <f t="shared" si="1"/>
        <v>19699.34</v>
      </c>
      <c r="V19" s="230" t="s">
        <v>44</v>
      </c>
      <c r="W19" s="238" t="s">
        <v>1095</v>
      </c>
      <c r="X19" s="239">
        <v>46388</v>
      </c>
      <c r="Y19" s="191">
        <f t="shared" ref="Y19:Y82" si="8">P19*$Y$3</f>
        <v>56.773574999999994</v>
      </c>
      <c r="Z19" s="411">
        <v>0</v>
      </c>
      <c r="AA19" s="412">
        <f t="shared" si="2"/>
        <v>0</v>
      </c>
      <c r="AB19" s="413">
        <v>6.5000000000000002E-2</v>
      </c>
      <c r="AC19" s="232"/>
      <c r="AD19" s="240"/>
      <c r="AE19" s="230"/>
      <c r="AF19" s="240"/>
      <c r="AG19" s="240"/>
    </row>
    <row r="20" spans="2:33" s="244" customFormat="1" ht="15" customHeight="1">
      <c r="B20" s="230" t="s">
        <v>628</v>
      </c>
      <c r="C20" s="231" t="s">
        <v>629</v>
      </c>
      <c r="D20" s="232" t="s">
        <v>630</v>
      </c>
      <c r="E20" s="233" t="s">
        <v>193</v>
      </c>
      <c r="F20" s="233" t="s">
        <v>631</v>
      </c>
      <c r="G20" s="230" t="s">
        <v>36</v>
      </c>
      <c r="H20" s="230" t="s">
        <v>37</v>
      </c>
      <c r="I20" s="194">
        <v>120</v>
      </c>
      <c r="J20" s="234">
        <v>45986</v>
      </c>
      <c r="K20" s="241">
        <v>47811</v>
      </c>
      <c r="L20" s="234">
        <v>47087</v>
      </c>
      <c r="M20" s="237">
        <v>2436</v>
      </c>
      <c r="N20" s="230" t="s">
        <v>38</v>
      </c>
      <c r="O20" s="194">
        <v>1</v>
      </c>
      <c r="P20" s="235">
        <f t="shared" si="4"/>
        <v>2436</v>
      </c>
      <c r="Q20" s="236">
        <f t="shared" si="5"/>
        <v>20.3</v>
      </c>
      <c r="R20" s="230"/>
      <c r="S20" s="411">
        <v>140</v>
      </c>
      <c r="T20" s="237">
        <f t="shared" si="6"/>
        <v>120</v>
      </c>
      <c r="U20" s="411">
        <f t="shared" si="1"/>
        <v>16800</v>
      </c>
      <c r="V20" s="230" t="s">
        <v>44</v>
      </c>
      <c r="W20" s="238" t="s">
        <v>45</v>
      </c>
      <c r="X20" s="239">
        <v>46388</v>
      </c>
      <c r="Y20" s="191">
        <f t="shared" si="8"/>
        <v>65.772000000000006</v>
      </c>
      <c r="Z20" s="411">
        <v>30</v>
      </c>
      <c r="AA20" s="412">
        <f t="shared" si="2"/>
        <v>3600</v>
      </c>
      <c r="AB20" s="413"/>
      <c r="AC20" s="232" t="s">
        <v>96</v>
      </c>
      <c r="AD20" s="237">
        <v>303962</v>
      </c>
      <c r="AE20" s="230" t="s">
        <v>52</v>
      </c>
      <c r="AF20" s="240"/>
      <c r="AG20" s="240"/>
    </row>
    <row r="21" spans="2:33" s="244" customFormat="1" ht="15" customHeight="1">
      <c r="B21" s="230" t="s">
        <v>632</v>
      </c>
      <c r="C21" s="231" t="s">
        <v>633</v>
      </c>
      <c r="D21" s="232" t="s">
        <v>634</v>
      </c>
      <c r="E21" s="233" t="s">
        <v>69</v>
      </c>
      <c r="F21" s="233" t="s">
        <v>79</v>
      </c>
      <c r="G21" s="230" t="s">
        <v>36</v>
      </c>
      <c r="H21" s="230" t="s">
        <v>37</v>
      </c>
      <c r="I21" s="194">
        <v>96.5</v>
      </c>
      <c r="J21" s="234">
        <v>44562</v>
      </c>
      <c r="K21" s="241">
        <v>47383</v>
      </c>
      <c r="L21" s="230"/>
      <c r="M21" s="237">
        <v>5205.21</v>
      </c>
      <c r="N21" s="230" t="s">
        <v>38</v>
      </c>
      <c r="O21" s="194">
        <v>1</v>
      </c>
      <c r="P21" s="235">
        <f t="shared" si="4"/>
        <v>5205.21</v>
      </c>
      <c r="Q21" s="236">
        <f t="shared" si="5"/>
        <v>53.94</v>
      </c>
      <c r="R21" s="230"/>
      <c r="S21" s="411">
        <v>210</v>
      </c>
      <c r="T21" s="237">
        <f t="shared" si="6"/>
        <v>96.5</v>
      </c>
      <c r="U21" s="411">
        <f t="shared" si="1"/>
        <v>20265</v>
      </c>
      <c r="V21" s="230" t="s">
        <v>72</v>
      </c>
      <c r="W21" s="238" t="s">
        <v>1095</v>
      </c>
      <c r="X21" s="239">
        <v>46388</v>
      </c>
      <c r="Y21" s="191">
        <f t="shared" si="8"/>
        <v>140.54067000000001</v>
      </c>
      <c r="Z21" s="411">
        <v>41.67</v>
      </c>
      <c r="AA21" s="412">
        <f t="shared" si="2"/>
        <v>4021.1550000000002</v>
      </c>
      <c r="AB21" s="413"/>
      <c r="AC21" s="232" t="s">
        <v>51</v>
      </c>
      <c r="AD21" s="237">
        <v>446298.95</v>
      </c>
      <c r="AE21" s="230" t="s">
        <v>52</v>
      </c>
      <c r="AF21" s="240"/>
      <c r="AG21" s="240"/>
    </row>
    <row r="22" spans="2:33" s="244" customFormat="1" ht="15" customHeight="1">
      <c r="B22" s="230" t="s">
        <v>635</v>
      </c>
      <c r="C22" s="231" t="s">
        <v>636</v>
      </c>
      <c r="D22" s="232" t="s">
        <v>637</v>
      </c>
      <c r="E22" s="233" t="s">
        <v>69</v>
      </c>
      <c r="F22" s="233" t="s">
        <v>70</v>
      </c>
      <c r="G22" s="230" t="s">
        <v>36</v>
      </c>
      <c r="H22" s="230" t="s">
        <v>37</v>
      </c>
      <c r="I22" s="194">
        <v>77.5</v>
      </c>
      <c r="J22" s="234">
        <v>43221</v>
      </c>
      <c r="K22" s="241">
        <v>47483</v>
      </c>
      <c r="L22" s="241">
        <v>46752</v>
      </c>
      <c r="M22" s="237">
        <v>1506.6</v>
      </c>
      <c r="N22" s="230" t="s">
        <v>38</v>
      </c>
      <c r="O22" s="194">
        <v>1</v>
      </c>
      <c r="P22" s="235">
        <f t="shared" si="4"/>
        <v>1506.6</v>
      </c>
      <c r="Q22" s="236">
        <f t="shared" si="5"/>
        <v>19.439999999999998</v>
      </c>
      <c r="R22" s="230"/>
      <c r="S22" s="411">
        <v>84.3</v>
      </c>
      <c r="T22" s="237">
        <f t="shared" si="6"/>
        <v>77.5</v>
      </c>
      <c r="U22" s="411">
        <f t="shared" si="1"/>
        <v>6533.25</v>
      </c>
      <c r="V22" s="230" t="s">
        <v>72</v>
      </c>
      <c r="W22" s="238" t="s">
        <v>1095</v>
      </c>
      <c r="X22" s="239">
        <v>46388</v>
      </c>
      <c r="Y22" s="191">
        <f t="shared" si="8"/>
        <v>40.678199999999997</v>
      </c>
      <c r="Z22" s="411">
        <v>0</v>
      </c>
      <c r="AA22" s="412">
        <f t="shared" si="2"/>
        <v>0</v>
      </c>
      <c r="AB22" s="413"/>
      <c r="AC22" s="232" t="s">
        <v>51</v>
      </c>
      <c r="AD22" s="237">
        <v>142460.16675</v>
      </c>
      <c r="AE22" s="230" t="s">
        <v>52</v>
      </c>
      <c r="AF22" s="240"/>
      <c r="AG22" s="240"/>
    </row>
    <row r="23" spans="2:33" s="244" customFormat="1" ht="15" customHeight="1">
      <c r="B23" s="230" t="s">
        <v>638</v>
      </c>
      <c r="C23" s="231" t="s">
        <v>378</v>
      </c>
      <c r="D23" s="232" t="s">
        <v>409</v>
      </c>
      <c r="E23" s="233" t="s">
        <v>34</v>
      </c>
      <c r="F23" s="233" t="s">
        <v>35</v>
      </c>
      <c r="G23" s="230" t="s">
        <v>36</v>
      </c>
      <c r="H23" s="230" t="s">
        <v>37</v>
      </c>
      <c r="I23" s="194">
        <v>236.5</v>
      </c>
      <c r="J23" s="234">
        <v>40129</v>
      </c>
      <c r="K23" s="241">
        <v>48121</v>
      </c>
      <c r="L23" s="230"/>
      <c r="M23" s="237">
        <v>9443.4449999999997</v>
      </c>
      <c r="N23" s="230" t="s">
        <v>38</v>
      </c>
      <c r="O23" s="194">
        <v>1</v>
      </c>
      <c r="P23" s="235">
        <f t="shared" si="4"/>
        <v>9443.4449999999997</v>
      </c>
      <c r="Q23" s="236">
        <f t="shared" si="5"/>
        <v>39.93</v>
      </c>
      <c r="R23" s="230"/>
      <c r="S23" s="411">
        <v>210</v>
      </c>
      <c r="T23" s="237">
        <f t="shared" si="6"/>
        <v>236.5</v>
      </c>
      <c r="U23" s="411">
        <f t="shared" si="1"/>
        <v>49665</v>
      </c>
      <c r="V23" s="230" t="s">
        <v>44</v>
      </c>
      <c r="W23" s="238" t="s">
        <v>1095</v>
      </c>
      <c r="X23" s="239">
        <v>46388</v>
      </c>
      <c r="Y23" s="191">
        <f t="shared" si="8"/>
        <v>254.97301499999998</v>
      </c>
      <c r="Z23" s="411">
        <v>44.25</v>
      </c>
      <c r="AA23" s="412">
        <f t="shared" si="2"/>
        <v>10465.125</v>
      </c>
      <c r="AB23" s="413">
        <v>0.06</v>
      </c>
      <c r="AC23" s="232"/>
      <c r="AD23" s="240"/>
      <c r="AE23" s="230"/>
      <c r="AF23" s="240"/>
      <c r="AG23" s="240"/>
    </row>
    <row r="24" spans="2:33" s="244" customFormat="1" ht="15" customHeight="1">
      <c r="B24" s="230" t="s">
        <v>639</v>
      </c>
      <c r="C24" s="231" t="s">
        <v>640</v>
      </c>
      <c r="D24" s="232" t="s">
        <v>311</v>
      </c>
      <c r="E24" s="233" t="s">
        <v>34</v>
      </c>
      <c r="F24" s="233" t="s">
        <v>280</v>
      </c>
      <c r="G24" s="230" t="s">
        <v>36</v>
      </c>
      <c r="H24" s="230" t="s">
        <v>37</v>
      </c>
      <c r="I24" s="194">
        <v>35</v>
      </c>
      <c r="J24" s="234">
        <v>43388</v>
      </c>
      <c r="K24" s="241">
        <v>46752</v>
      </c>
      <c r="L24" s="230"/>
      <c r="M24" s="237">
        <v>1198.4000000000001</v>
      </c>
      <c r="N24" s="230" t="s">
        <v>38</v>
      </c>
      <c r="O24" s="194">
        <v>1</v>
      </c>
      <c r="P24" s="235">
        <f t="shared" si="4"/>
        <v>1198.4000000000001</v>
      </c>
      <c r="Q24" s="236">
        <f t="shared" si="5"/>
        <v>34.24</v>
      </c>
      <c r="R24" s="230"/>
      <c r="S24" s="411"/>
      <c r="T24" s="237">
        <f t="shared" si="6"/>
        <v>35</v>
      </c>
      <c r="U24" s="411">
        <f t="shared" si="1"/>
        <v>0</v>
      </c>
      <c r="V24" s="230" t="s">
        <v>72</v>
      </c>
      <c r="W24" s="238" t="s">
        <v>1095</v>
      </c>
      <c r="X24" s="239">
        <v>46388</v>
      </c>
      <c r="Y24" s="191">
        <f t="shared" si="8"/>
        <v>32.3568</v>
      </c>
      <c r="Z24" s="411">
        <v>0</v>
      </c>
      <c r="AA24" s="412">
        <f t="shared" si="2"/>
        <v>0</v>
      </c>
      <c r="AB24" s="413">
        <v>0.11</v>
      </c>
      <c r="AC24" s="232" t="s">
        <v>51</v>
      </c>
      <c r="AD24" s="237">
        <v>118570.32</v>
      </c>
      <c r="AE24" s="230" t="s">
        <v>52</v>
      </c>
      <c r="AF24" s="240"/>
      <c r="AG24" s="240"/>
    </row>
    <row r="25" spans="2:33" s="244" customFormat="1" ht="15" customHeight="1">
      <c r="B25" s="230" t="s">
        <v>641</v>
      </c>
      <c r="C25" s="231" t="s">
        <v>640</v>
      </c>
      <c r="D25" s="232" t="s">
        <v>311</v>
      </c>
      <c r="E25" s="233" t="s">
        <v>34</v>
      </c>
      <c r="F25" s="233" t="s">
        <v>280</v>
      </c>
      <c r="G25" s="230" t="s">
        <v>36</v>
      </c>
      <c r="H25" s="230" t="s">
        <v>37</v>
      </c>
      <c r="I25" s="194">
        <v>17</v>
      </c>
      <c r="J25" s="234">
        <v>43388</v>
      </c>
      <c r="K25" s="241">
        <v>46752</v>
      </c>
      <c r="L25" s="230"/>
      <c r="M25" s="237">
        <v>21.76</v>
      </c>
      <c r="N25" s="230" t="s">
        <v>38</v>
      </c>
      <c r="O25" s="194">
        <v>1</v>
      </c>
      <c r="P25" s="235">
        <f t="shared" si="4"/>
        <v>21.76</v>
      </c>
      <c r="Q25" s="236">
        <f t="shared" si="5"/>
        <v>1.28</v>
      </c>
      <c r="R25" s="230"/>
      <c r="S25" s="411"/>
      <c r="T25" s="237">
        <f t="shared" si="6"/>
        <v>17</v>
      </c>
      <c r="U25" s="411">
        <f t="shared" si="1"/>
        <v>0</v>
      </c>
      <c r="V25" s="230" t="s">
        <v>72</v>
      </c>
      <c r="W25" s="238" t="s">
        <v>1095</v>
      </c>
      <c r="X25" s="239">
        <v>46388</v>
      </c>
      <c r="Y25" s="191">
        <f t="shared" si="8"/>
        <v>0.58752000000000004</v>
      </c>
      <c r="Z25" s="411">
        <v>0</v>
      </c>
      <c r="AA25" s="412">
        <f t="shared" si="2"/>
        <v>0</v>
      </c>
      <c r="AB25" s="413">
        <v>0.11</v>
      </c>
      <c r="AC25" s="232"/>
      <c r="AD25" s="240"/>
      <c r="AE25" s="230"/>
      <c r="AF25" s="240"/>
      <c r="AG25" s="240"/>
    </row>
    <row r="26" spans="2:33" s="244" customFormat="1" ht="15" customHeight="1">
      <c r="B26" s="230" t="s">
        <v>642</v>
      </c>
      <c r="C26" s="231" t="s">
        <v>643</v>
      </c>
      <c r="D26" s="232" t="s">
        <v>644</v>
      </c>
      <c r="E26" s="233" t="s">
        <v>34</v>
      </c>
      <c r="F26" s="233" t="s">
        <v>348</v>
      </c>
      <c r="G26" s="230" t="s">
        <v>36</v>
      </c>
      <c r="H26" s="230" t="s">
        <v>37</v>
      </c>
      <c r="I26" s="194">
        <v>1236</v>
      </c>
      <c r="J26" s="234">
        <v>40128</v>
      </c>
      <c r="K26" s="241">
        <v>46446</v>
      </c>
      <c r="L26" s="230"/>
      <c r="M26" s="237">
        <v>16920.84</v>
      </c>
      <c r="N26" s="230" t="s">
        <v>38</v>
      </c>
      <c r="O26" s="194">
        <v>1</v>
      </c>
      <c r="P26" s="235"/>
      <c r="Q26" s="236">
        <v>13.69</v>
      </c>
      <c r="R26" s="230"/>
      <c r="S26" s="411">
        <v>202.44</v>
      </c>
      <c r="T26" s="237">
        <v>741.6</v>
      </c>
      <c r="U26" s="411">
        <f t="shared" si="1"/>
        <v>150129.50400000002</v>
      </c>
      <c r="V26" s="230" t="s">
        <v>44</v>
      </c>
      <c r="W26" s="238" t="s">
        <v>1095</v>
      </c>
      <c r="X26" s="239">
        <v>46388</v>
      </c>
      <c r="Y26" s="191">
        <f t="shared" si="8"/>
        <v>0</v>
      </c>
      <c r="Z26" s="411">
        <v>0</v>
      </c>
      <c r="AA26" s="412">
        <f t="shared" si="2"/>
        <v>0</v>
      </c>
      <c r="AB26" s="413"/>
      <c r="AC26" s="232"/>
      <c r="AD26" s="240"/>
      <c r="AE26" s="230"/>
      <c r="AF26" s="240"/>
      <c r="AG26" s="240"/>
    </row>
    <row r="27" spans="2:33" s="244" customFormat="1" ht="15" customHeight="1">
      <c r="B27" s="230" t="s">
        <v>645</v>
      </c>
      <c r="C27" s="231" t="s">
        <v>646</v>
      </c>
      <c r="D27" s="232" t="s">
        <v>647</v>
      </c>
      <c r="E27" s="233" t="s">
        <v>100</v>
      </c>
      <c r="F27" s="233" t="s">
        <v>204</v>
      </c>
      <c r="G27" s="230" t="s">
        <v>36</v>
      </c>
      <c r="H27" s="230" t="s">
        <v>37</v>
      </c>
      <c r="I27" s="194">
        <v>39.5</v>
      </c>
      <c r="J27" s="234">
        <v>45366</v>
      </c>
      <c r="K27" s="241">
        <v>47573</v>
      </c>
      <c r="L27" s="241"/>
      <c r="M27" s="237">
        <v>1975</v>
      </c>
      <c r="N27" s="230" t="s">
        <v>38</v>
      </c>
      <c r="O27" s="194">
        <v>1</v>
      </c>
      <c r="P27" s="235">
        <f t="shared" ref="P27:P58" si="9">IF(N27="CZK",M27/O27,M27)</f>
        <v>1975</v>
      </c>
      <c r="Q27" s="236">
        <f t="shared" ref="Q27:Q58" si="10">IF(I27&gt;0,P27/I27,"")</f>
        <v>50</v>
      </c>
      <c r="R27" s="230"/>
      <c r="S27" s="411">
        <v>210</v>
      </c>
      <c r="T27" s="237">
        <f t="shared" ref="T27:T58" si="11">I27</f>
        <v>39.5</v>
      </c>
      <c r="U27" s="411">
        <f t="shared" si="1"/>
        <v>8295</v>
      </c>
      <c r="V27" s="230" t="s">
        <v>72</v>
      </c>
      <c r="W27" s="238" t="s">
        <v>1098</v>
      </c>
      <c r="X27" s="239">
        <v>46388</v>
      </c>
      <c r="Y27" s="191">
        <f t="shared" si="8"/>
        <v>53.325000000000003</v>
      </c>
      <c r="Z27" s="411">
        <v>36.76</v>
      </c>
      <c r="AA27" s="412">
        <f t="shared" si="2"/>
        <v>1452.02</v>
      </c>
      <c r="AB27" s="413">
        <v>0.03</v>
      </c>
      <c r="AC27" s="232" t="s">
        <v>51</v>
      </c>
      <c r="AD27" s="237">
        <v>194860.22</v>
      </c>
      <c r="AE27" s="230" t="s">
        <v>52</v>
      </c>
      <c r="AF27" s="240"/>
      <c r="AG27" s="240"/>
    </row>
    <row r="28" spans="2:33" s="244" customFormat="1" ht="15" customHeight="1">
      <c r="B28" s="230" t="s">
        <v>648</v>
      </c>
      <c r="C28" s="231" t="s">
        <v>649</v>
      </c>
      <c r="D28" s="232" t="s">
        <v>650</v>
      </c>
      <c r="E28" s="233" t="s">
        <v>193</v>
      </c>
      <c r="F28" s="233" t="s">
        <v>194</v>
      </c>
      <c r="G28" s="230" t="s">
        <v>36</v>
      </c>
      <c r="H28" s="230" t="s">
        <v>37</v>
      </c>
      <c r="I28" s="194">
        <v>121.5</v>
      </c>
      <c r="J28" s="234">
        <v>41740</v>
      </c>
      <c r="K28" s="241">
        <v>46691</v>
      </c>
      <c r="L28" s="234"/>
      <c r="M28" s="237">
        <v>3584.25</v>
      </c>
      <c r="N28" s="230" t="s">
        <v>38</v>
      </c>
      <c r="O28" s="194">
        <v>1</v>
      </c>
      <c r="P28" s="235">
        <f t="shared" si="9"/>
        <v>3584.25</v>
      </c>
      <c r="Q28" s="236">
        <f t="shared" si="10"/>
        <v>29.5</v>
      </c>
      <c r="R28" s="230"/>
      <c r="S28" s="411">
        <v>210</v>
      </c>
      <c r="T28" s="237">
        <f t="shared" si="11"/>
        <v>121.5</v>
      </c>
      <c r="U28" s="411">
        <f t="shared" si="1"/>
        <v>25515</v>
      </c>
      <c r="V28" s="230" t="s">
        <v>72</v>
      </c>
      <c r="W28" s="238" t="s">
        <v>1095</v>
      </c>
      <c r="X28" s="239">
        <v>46388</v>
      </c>
      <c r="Y28" s="191">
        <f t="shared" si="8"/>
        <v>96.774749999999997</v>
      </c>
      <c r="Z28" s="411">
        <v>41.6</v>
      </c>
      <c r="AA28" s="412">
        <f t="shared" si="2"/>
        <v>5054.4000000000005</v>
      </c>
      <c r="AB28" s="413">
        <v>0.04</v>
      </c>
      <c r="AC28" s="232" t="s">
        <v>96</v>
      </c>
      <c r="AD28" s="237">
        <v>455150.662725</v>
      </c>
      <c r="AE28" s="230" t="s">
        <v>52</v>
      </c>
      <c r="AF28" s="240"/>
      <c r="AG28" s="240"/>
    </row>
    <row r="29" spans="2:33" s="244" customFormat="1" ht="15" customHeight="1">
      <c r="B29" s="230" t="s">
        <v>651</v>
      </c>
      <c r="C29" s="231" t="s">
        <v>326</v>
      </c>
      <c r="D29" s="232" t="s">
        <v>652</v>
      </c>
      <c r="E29" s="233" t="s">
        <v>100</v>
      </c>
      <c r="F29" s="233" t="s">
        <v>108</v>
      </c>
      <c r="G29" s="230" t="s">
        <v>36</v>
      </c>
      <c r="H29" s="230" t="s">
        <v>37</v>
      </c>
      <c r="I29" s="194">
        <v>138.5</v>
      </c>
      <c r="J29" s="234">
        <v>40077</v>
      </c>
      <c r="K29" s="241">
        <v>46418</v>
      </c>
      <c r="L29" s="230"/>
      <c r="M29" s="237">
        <v>6337.76</v>
      </c>
      <c r="N29" s="230" t="s">
        <v>38</v>
      </c>
      <c r="O29" s="194">
        <v>1</v>
      </c>
      <c r="P29" s="235">
        <f t="shared" si="9"/>
        <v>6337.76</v>
      </c>
      <c r="Q29" s="236">
        <f t="shared" si="10"/>
        <v>45.760000000000005</v>
      </c>
      <c r="R29" s="230"/>
      <c r="S29" s="411">
        <v>210</v>
      </c>
      <c r="T29" s="237">
        <f t="shared" si="11"/>
        <v>138.5</v>
      </c>
      <c r="U29" s="411">
        <f t="shared" si="1"/>
        <v>29085</v>
      </c>
      <c r="V29" s="230" t="s">
        <v>72</v>
      </c>
      <c r="W29" s="238" t="s">
        <v>1095</v>
      </c>
      <c r="X29" s="239">
        <v>46388</v>
      </c>
      <c r="Y29" s="191">
        <f t="shared" si="8"/>
        <v>171.11951999999999</v>
      </c>
      <c r="Z29" s="411">
        <v>44.34</v>
      </c>
      <c r="AA29" s="412">
        <f t="shared" si="2"/>
        <v>6141.09</v>
      </c>
      <c r="AB29" s="413">
        <v>0.08</v>
      </c>
      <c r="AC29" s="232"/>
      <c r="AD29" s="240"/>
      <c r="AE29" s="230"/>
      <c r="AF29" s="240"/>
      <c r="AG29" s="240"/>
    </row>
    <row r="30" spans="2:33" s="244" customFormat="1" ht="15" customHeight="1">
      <c r="B30" s="230" t="s">
        <v>653</v>
      </c>
      <c r="C30" s="231" t="s">
        <v>148</v>
      </c>
      <c r="D30" s="232" t="s">
        <v>654</v>
      </c>
      <c r="E30" s="233" t="s">
        <v>150</v>
      </c>
      <c r="F30" s="233" t="s">
        <v>150</v>
      </c>
      <c r="G30" s="230" t="s">
        <v>36</v>
      </c>
      <c r="H30" s="230" t="s">
        <v>37</v>
      </c>
      <c r="I30" s="194">
        <v>562</v>
      </c>
      <c r="J30" s="234">
        <v>40078</v>
      </c>
      <c r="K30" s="241">
        <v>47573</v>
      </c>
      <c r="L30" s="230"/>
      <c r="M30" s="237">
        <v>10234.02</v>
      </c>
      <c r="N30" s="230" t="s">
        <v>38</v>
      </c>
      <c r="O30" s="194">
        <v>1</v>
      </c>
      <c r="P30" s="235">
        <f t="shared" si="9"/>
        <v>10234.02</v>
      </c>
      <c r="Q30" s="236">
        <f t="shared" si="10"/>
        <v>18.21</v>
      </c>
      <c r="R30" s="230"/>
      <c r="S30" s="411">
        <v>173.33</v>
      </c>
      <c r="T30" s="237">
        <f t="shared" si="11"/>
        <v>562</v>
      </c>
      <c r="U30" s="411">
        <f t="shared" si="1"/>
        <v>97411.46</v>
      </c>
      <c r="V30" s="230" t="s">
        <v>72</v>
      </c>
      <c r="W30" s="238" t="s">
        <v>1095</v>
      </c>
      <c r="X30" s="239">
        <v>46388</v>
      </c>
      <c r="Y30" s="191">
        <f t="shared" si="8"/>
        <v>276.31853999999998</v>
      </c>
      <c r="Z30" s="411">
        <v>0</v>
      </c>
      <c r="AA30" s="412">
        <f t="shared" si="2"/>
        <v>0</v>
      </c>
      <c r="AB30" s="413">
        <v>0.03</v>
      </c>
      <c r="AC30" s="232" t="s">
        <v>96</v>
      </c>
      <c r="AD30" s="237">
        <v>1282636</v>
      </c>
      <c r="AE30" s="230" t="s">
        <v>52</v>
      </c>
      <c r="AF30" s="240"/>
      <c r="AG30" s="240"/>
    </row>
    <row r="31" spans="2:33" s="244" customFormat="1" ht="15" customHeight="1">
      <c r="B31" s="230" t="s">
        <v>655</v>
      </c>
      <c r="C31" s="231" t="s">
        <v>271</v>
      </c>
      <c r="D31" s="232" t="s">
        <v>656</v>
      </c>
      <c r="E31" s="233" t="s">
        <v>34</v>
      </c>
      <c r="F31" s="233" t="s">
        <v>64</v>
      </c>
      <c r="G31" s="230" t="s">
        <v>36</v>
      </c>
      <c r="H31" s="230" t="s">
        <v>37</v>
      </c>
      <c r="I31" s="194">
        <v>40</v>
      </c>
      <c r="J31" s="234">
        <v>43101</v>
      </c>
      <c r="K31" s="241">
        <v>47542</v>
      </c>
      <c r="L31" s="234">
        <v>46811</v>
      </c>
      <c r="M31" s="237">
        <v>2231.1999999999998</v>
      </c>
      <c r="N31" s="230" t="s">
        <v>38</v>
      </c>
      <c r="O31" s="194">
        <v>1</v>
      </c>
      <c r="P31" s="235">
        <f t="shared" si="9"/>
        <v>2231.1999999999998</v>
      </c>
      <c r="Q31" s="236">
        <f t="shared" si="10"/>
        <v>55.779999999999994</v>
      </c>
      <c r="R31" s="230"/>
      <c r="S31" s="411">
        <v>210</v>
      </c>
      <c r="T31" s="237">
        <f t="shared" si="11"/>
        <v>40</v>
      </c>
      <c r="U31" s="411">
        <f t="shared" si="1"/>
        <v>8400</v>
      </c>
      <c r="V31" s="230" t="s">
        <v>72</v>
      </c>
      <c r="W31" s="238" t="s">
        <v>1095</v>
      </c>
      <c r="X31" s="239">
        <v>46388</v>
      </c>
      <c r="Y31" s="191">
        <f t="shared" si="8"/>
        <v>60.242399999999996</v>
      </c>
      <c r="Z31" s="411">
        <v>39.47</v>
      </c>
      <c r="AA31" s="412">
        <f t="shared" si="2"/>
        <v>1578.8</v>
      </c>
      <c r="AB31" s="413">
        <v>0.08</v>
      </c>
      <c r="AC31" s="232" t="s">
        <v>96</v>
      </c>
      <c r="AD31" s="237">
        <v>260000</v>
      </c>
      <c r="AE31" s="230" t="s">
        <v>52</v>
      </c>
      <c r="AF31" s="240"/>
      <c r="AG31" s="240"/>
    </row>
    <row r="32" spans="2:33" s="244" customFormat="1" ht="15" customHeight="1">
      <c r="B32" s="230" t="s">
        <v>657</v>
      </c>
      <c r="C32" s="231" t="s">
        <v>658</v>
      </c>
      <c r="D32" s="232" t="s">
        <v>659</v>
      </c>
      <c r="E32" s="233" t="s">
        <v>69</v>
      </c>
      <c r="F32" s="233" t="s">
        <v>660</v>
      </c>
      <c r="G32" s="230" t="s">
        <v>36</v>
      </c>
      <c r="H32" s="230" t="s">
        <v>37</v>
      </c>
      <c r="I32" s="194">
        <v>154.5</v>
      </c>
      <c r="J32" s="234">
        <v>40077</v>
      </c>
      <c r="K32" s="241">
        <v>46285</v>
      </c>
      <c r="L32" s="230"/>
      <c r="M32" s="237">
        <v>6547.71</v>
      </c>
      <c r="N32" s="230" t="s">
        <v>38</v>
      </c>
      <c r="O32" s="194">
        <v>1</v>
      </c>
      <c r="P32" s="235">
        <f t="shared" si="9"/>
        <v>6547.71</v>
      </c>
      <c r="Q32" s="236">
        <f t="shared" si="10"/>
        <v>42.38</v>
      </c>
      <c r="R32" s="230"/>
      <c r="S32" s="411">
        <v>210</v>
      </c>
      <c r="T32" s="237">
        <f t="shared" si="11"/>
        <v>154.5</v>
      </c>
      <c r="U32" s="411">
        <f t="shared" si="1"/>
        <v>32445</v>
      </c>
      <c r="V32" s="230" t="s">
        <v>72</v>
      </c>
      <c r="W32" s="238" t="s">
        <v>1095</v>
      </c>
      <c r="X32" s="239">
        <v>46388</v>
      </c>
      <c r="Y32" s="191">
        <f t="shared" si="8"/>
        <v>176.78817000000001</v>
      </c>
      <c r="Z32" s="411">
        <v>44.16</v>
      </c>
      <c r="AA32" s="412">
        <f t="shared" si="2"/>
        <v>6822.7199999999993</v>
      </c>
      <c r="AB32" s="413">
        <v>0.08</v>
      </c>
      <c r="AC32" s="232" t="s">
        <v>51</v>
      </c>
      <c r="AD32" s="237">
        <v>586400</v>
      </c>
      <c r="AE32" s="230" t="s">
        <v>52</v>
      </c>
      <c r="AF32" s="240"/>
      <c r="AG32" s="240"/>
    </row>
    <row r="33" spans="2:33" s="244" customFormat="1" ht="15" customHeight="1">
      <c r="B33" s="230" t="s">
        <v>661</v>
      </c>
      <c r="C33" s="231" t="s">
        <v>148</v>
      </c>
      <c r="D33" s="232" t="s">
        <v>185</v>
      </c>
      <c r="E33" s="233" t="s">
        <v>150</v>
      </c>
      <c r="F33" s="233" t="s">
        <v>150</v>
      </c>
      <c r="G33" s="230" t="s">
        <v>36</v>
      </c>
      <c r="H33" s="230" t="s">
        <v>37</v>
      </c>
      <c r="I33" s="194">
        <v>74.5</v>
      </c>
      <c r="J33" s="234">
        <v>44986</v>
      </c>
      <c r="K33" s="241">
        <v>48610</v>
      </c>
      <c r="L33" s="234">
        <v>46783</v>
      </c>
      <c r="M33" s="237">
        <v>2831.7449999999999</v>
      </c>
      <c r="N33" s="230" t="s">
        <v>38</v>
      </c>
      <c r="O33" s="194">
        <v>1</v>
      </c>
      <c r="P33" s="235">
        <f t="shared" si="9"/>
        <v>2831.7449999999999</v>
      </c>
      <c r="Q33" s="236">
        <f t="shared" si="10"/>
        <v>38.01</v>
      </c>
      <c r="R33" s="230"/>
      <c r="S33" s="411">
        <v>161.11000000000001</v>
      </c>
      <c r="T33" s="237">
        <f t="shared" si="11"/>
        <v>74.5</v>
      </c>
      <c r="U33" s="411">
        <f t="shared" si="1"/>
        <v>12002.695000000002</v>
      </c>
      <c r="V33" s="230" t="s">
        <v>44</v>
      </c>
      <c r="W33" s="238" t="s">
        <v>1099</v>
      </c>
      <c r="X33" s="239">
        <v>46388</v>
      </c>
      <c r="Y33" s="191">
        <f t="shared" si="8"/>
        <v>76.457115000000002</v>
      </c>
      <c r="Z33" s="411">
        <v>0</v>
      </c>
      <c r="AA33" s="412">
        <f t="shared" si="2"/>
        <v>0</v>
      </c>
      <c r="AB33" s="413"/>
      <c r="AC33" s="232" t="s">
        <v>96</v>
      </c>
      <c r="AD33" s="237">
        <v>347929.43</v>
      </c>
      <c r="AE33" s="230" t="s">
        <v>52</v>
      </c>
      <c r="AF33" s="240"/>
      <c r="AG33" s="240"/>
    </row>
    <row r="34" spans="2:33" s="244" customFormat="1" ht="15" customHeight="1">
      <c r="B34" s="230" t="s">
        <v>662</v>
      </c>
      <c r="C34" s="231" t="s">
        <v>298</v>
      </c>
      <c r="D34" s="232" t="s">
        <v>299</v>
      </c>
      <c r="E34" s="233" t="s">
        <v>100</v>
      </c>
      <c r="F34" s="233" t="s">
        <v>129</v>
      </c>
      <c r="G34" s="230" t="s">
        <v>36</v>
      </c>
      <c r="H34" s="230" t="s">
        <v>37</v>
      </c>
      <c r="I34" s="194">
        <v>53.5</v>
      </c>
      <c r="J34" s="234">
        <v>40077</v>
      </c>
      <c r="K34" s="241">
        <v>47483</v>
      </c>
      <c r="L34" s="230"/>
      <c r="M34" s="237">
        <v>2678.7449999999999</v>
      </c>
      <c r="N34" s="230" t="s">
        <v>38</v>
      </c>
      <c r="O34" s="194">
        <v>1</v>
      </c>
      <c r="P34" s="235">
        <f t="shared" si="9"/>
        <v>2678.7449999999999</v>
      </c>
      <c r="Q34" s="236">
        <f t="shared" si="10"/>
        <v>50.07</v>
      </c>
      <c r="R34" s="230"/>
      <c r="S34" s="411">
        <v>210</v>
      </c>
      <c r="T34" s="237">
        <f t="shared" si="11"/>
        <v>53.5</v>
      </c>
      <c r="U34" s="411">
        <f t="shared" si="1"/>
        <v>11235</v>
      </c>
      <c r="V34" s="230" t="s">
        <v>72</v>
      </c>
      <c r="W34" s="238" t="s">
        <v>1095</v>
      </c>
      <c r="X34" s="239">
        <v>46388</v>
      </c>
      <c r="Y34" s="191">
        <f t="shared" si="8"/>
        <v>72.326115000000001</v>
      </c>
      <c r="Z34" s="411">
        <v>44.34</v>
      </c>
      <c r="AA34" s="412">
        <f t="shared" si="2"/>
        <v>2372.19</v>
      </c>
      <c r="AB34" s="413">
        <v>0.08</v>
      </c>
      <c r="AC34" s="232" t="s">
        <v>51</v>
      </c>
      <c r="AD34" s="237">
        <v>232485.14</v>
      </c>
      <c r="AE34" s="230" t="s">
        <v>52</v>
      </c>
      <c r="AF34" s="240"/>
      <c r="AG34" s="240"/>
    </row>
    <row r="35" spans="2:33" s="244" customFormat="1" ht="15" customHeight="1">
      <c r="B35" s="230" t="s">
        <v>663</v>
      </c>
      <c r="C35" s="231" t="s">
        <v>287</v>
      </c>
      <c r="D35" s="232" t="s">
        <v>664</v>
      </c>
      <c r="E35" s="233" t="s">
        <v>69</v>
      </c>
      <c r="F35" s="233" t="s">
        <v>79</v>
      </c>
      <c r="G35" s="230" t="s">
        <v>36</v>
      </c>
      <c r="H35" s="230" t="s">
        <v>37</v>
      </c>
      <c r="I35" s="194">
        <v>57</v>
      </c>
      <c r="J35" s="234">
        <v>40077</v>
      </c>
      <c r="K35" s="241">
        <v>46660</v>
      </c>
      <c r="L35" s="230"/>
      <c r="M35" s="237">
        <v>4294.95</v>
      </c>
      <c r="N35" s="230" t="s">
        <v>38</v>
      </c>
      <c r="O35" s="194">
        <v>1</v>
      </c>
      <c r="P35" s="235">
        <f t="shared" si="9"/>
        <v>4294.95</v>
      </c>
      <c r="Q35" s="236">
        <f t="shared" si="10"/>
        <v>75.349999999999994</v>
      </c>
      <c r="R35" s="230"/>
      <c r="S35" s="411">
        <v>210</v>
      </c>
      <c r="T35" s="237">
        <f t="shared" si="11"/>
        <v>57</v>
      </c>
      <c r="U35" s="411">
        <f t="shared" si="1"/>
        <v>11970</v>
      </c>
      <c r="V35" s="230" t="s">
        <v>72</v>
      </c>
      <c r="W35" s="238" t="s">
        <v>1095</v>
      </c>
      <c r="X35" s="239">
        <v>46388</v>
      </c>
      <c r="Y35" s="191">
        <f t="shared" si="8"/>
        <v>115.96364999999999</v>
      </c>
      <c r="Z35" s="411">
        <v>44.34</v>
      </c>
      <c r="AA35" s="412">
        <f t="shared" si="2"/>
        <v>2527.38</v>
      </c>
      <c r="AB35" s="413">
        <v>0.08</v>
      </c>
      <c r="AC35" s="232" t="s">
        <v>51</v>
      </c>
      <c r="AD35" s="237">
        <v>263645.83</v>
      </c>
      <c r="AE35" s="230" t="s">
        <v>52</v>
      </c>
      <c r="AF35" s="240"/>
      <c r="AG35" s="240"/>
    </row>
    <row r="36" spans="2:33" s="244" customFormat="1" ht="15" customHeight="1">
      <c r="B36" s="230" t="s">
        <v>665</v>
      </c>
      <c r="C36" s="231" t="s">
        <v>351</v>
      </c>
      <c r="D36" s="232" t="s">
        <v>666</v>
      </c>
      <c r="E36" s="233" t="s">
        <v>100</v>
      </c>
      <c r="F36" s="233" t="s">
        <v>129</v>
      </c>
      <c r="G36" s="230" t="s">
        <v>36</v>
      </c>
      <c r="H36" s="230" t="s">
        <v>37</v>
      </c>
      <c r="I36" s="194">
        <v>440.92</v>
      </c>
      <c r="J36" s="234">
        <v>40077</v>
      </c>
      <c r="K36" s="241">
        <v>47382</v>
      </c>
      <c r="L36" s="230"/>
      <c r="M36" s="237">
        <v>15657.0692</v>
      </c>
      <c r="N36" s="230" t="s">
        <v>38</v>
      </c>
      <c r="O36" s="194">
        <v>1</v>
      </c>
      <c r="P36" s="235">
        <f t="shared" si="9"/>
        <v>15657.0692</v>
      </c>
      <c r="Q36" s="236">
        <f t="shared" si="10"/>
        <v>35.51</v>
      </c>
      <c r="R36" s="230"/>
      <c r="S36" s="411">
        <v>210</v>
      </c>
      <c r="T36" s="237">
        <f t="shared" si="11"/>
        <v>440.92</v>
      </c>
      <c r="U36" s="411">
        <f t="shared" si="1"/>
        <v>92593.2</v>
      </c>
      <c r="V36" s="230" t="s">
        <v>72</v>
      </c>
      <c r="W36" s="238" t="s">
        <v>1095</v>
      </c>
      <c r="X36" s="239">
        <v>46388</v>
      </c>
      <c r="Y36" s="191">
        <f t="shared" si="8"/>
        <v>422.74086840000001</v>
      </c>
      <c r="Z36" s="411">
        <v>44.34</v>
      </c>
      <c r="AA36" s="412">
        <f t="shared" si="2"/>
        <v>19550.392800000001</v>
      </c>
      <c r="AB36" s="413">
        <v>5.5E-2</v>
      </c>
      <c r="AC36" s="232" t="s">
        <v>96</v>
      </c>
      <c r="AD36" s="237">
        <v>1847726.935824</v>
      </c>
      <c r="AE36" s="230" t="s">
        <v>52</v>
      </c>
      <c r="AF36" s="240"/>
      <c r="AG36" s="240"/>
    </row>
    <row r="37" spans="2:33" s="244" customFormat="1" ht="15" customHeight="1">
      <c r="B37" s="230" t="s">
        <v>667</v>
      </c>
      <c r="C37" s="231" t="s">
        <v>668</v>
      </c>
      <c r="D37" s="232" t="s">
        <v>669</v>
      </c>
      <c r="E37" s="233" t="s">
        <v>34</v>
      </c>
      <c r="F37" s="233" t="s">
        <v>280</v>
      </c>
      <c r="G37" s="230" t="s">
        <v>36</v>
      </c>
      <c r="H37" s="230" t="s">
        <v>37</v>
      </c>
      <c r="I37" s="194">
        <v>12.5</v>
      </c>
      <c r="J37" s="234">
        <v>45110</v>
      </c>
      <c r="K37" s="241">
        <v>48762</v>
      </c>
      <c r="L37" s="230"/>
      <c r="M37" s="237">
        <v>187.5</v>
      </c>
      <c r="N37" s="230" t="s">
        <v>38</v>
      </c>
      <c r="O37" s="194">
        <v>1</v>
      </c>
      <c r="P37" s="235">
        <f t="shared" si="9"/>
        <v>187.5</v>
      </c>
      <c r="Q37" s="242">
        <f t="shared" si="10"/>
        <v>15</v>
      </c>
      <c r="R37" s="230"/>
      <c r="S37" s="411">
        <v>210</v>
      </c>
      <c r="T37" s="237">
        <f t="shared" si="11"/>
        <v>12.5</v>
      </c>
      <c r="U37" s="411">
        <f t="shared" si="1"/>
        <v>2625</v>
      </c>
      <c r="V37" s="230" t="s">
        <v>44</v>
      </c>
      <c r="W37" s="238" t="s">
        <v>1096</v>
      </c>
      <c r="X37" s="239">
        <v>46388</v>
      </c>
      <c r="Y37" s="191">
        <f t="shared" si="8"/>
        <v>5.0625</v>
      </c>
      <c r="Z37" s="411">
        <v>40.96</v>
      </c>
      <c r="AA37" s="412">
        <f t="shared" si="2"/>
        <v>512</v>
      </c>
      <c r="AB37" s="413">
        <v>0.08</v>
      </c>
      <c r="AC37" s="232"/>
      <c r="AD37" s="240"/>
      <c r="AE37" s="230"/>
      <c r="AF37" s="240"/>
      <c r="AG37" s="240"/>
    </row>
    <row r="38" spans="2:33" s="244" customFormat="1" ht="15" customHeight="1">
      <c r="B38" s="230" t="s">
        <v>670</v>
      </c>
      <c r="C38" s="231" t="s">
        <v>191</v>
      </c>
      <c r="D38" s="232" t="s">
        <v>192</v>
      </c>
      <c r="E38" s="233" t="s">
        <v>193</v>
      </c>
      <c r="F38" s="233" t="s">
        <v>194</v>
      </c>
      <c r="G38" s="230" t="s">
        <v>36</v>
      </c>
      <c r="H38" s="230" t="s">
        <v>37</v>
      </c>
      <c r="I38" s="194">
        <v>99</v>
      </c>
      <c r="J38" s="234">
        <v>43115</v>
      </c>
      <c r="K38" s="241">
        <v>47938</v>
      </c>
      <c r="L38" s="230"/>
      <c r="M38" s="237">
        <v>3323.43</v>
      </c>
      <c r="N38" s="230" t="s">
        <v>38</v>
      </c>
      <c r="O38" s="194">
        <v>1</v>
      </c>
      <c r="P38" s="235">
        <f t="shared" si="9"/>
        <v>3323.43</v>
      </c>
      <c r="Q38" s="236">
        <f t="shared" si="10"/>
        <v>33.57</v>
      </c>
      <c r="R38" s="230"/>
      <c r="S38" s="411">
        <v>210</v>
      </c>
      <c r="T38" s="237">
        <f t="shared" si="11"/>
        <v>99</v>
      </c>
      <c r="U38" s="411">
        <f t="shared" ref="U38:U69" si="12">T38*S38</f>
        <v>20790</v>
      </c>
      <c r="V38" s="230" t="s">
        <v>72</v>
      </c>
      <c r="W38" s="238" t="s">
        <v>1095</v>
      </c>
      <c r="X38" s="239">
        <v>46388</v>
      </c>
      <c r="Y38" s="191">
        <f t="shared" si="8"/>
        <v>89.732609999999994</v>
      </c>
      <c r="Z38" s="411">
        <v>39.14</v>
      </c>
      <c r="AA38" s="412">
        <f t="shared" ref="AA38:AA69" si="13">Z38*I38</f>
        <v>3874.86</v>
      </c>
      <c r="AB38" s="413">
        <v>7.0000000000000007E-2</v>
      </c>
      <c r="AC38" s="232" t="s">
        <v>96</v>
      </c>
      <c r="AD38" s="237">
        <v>415262.8161</v>
      </c>
      <c r="AE38" s="230" t="s">
        <v>52</v>
      </c>
      <c r="AF38" s="240"/>
      <c r="AG38" s="240"/>
    </row>
    <row r="39" spans="2:33" s="244" customFormat="1" ht="15" customHeight="1">
      <c r="B39" s="230" t="s">
        <v>671</v>
      </c>
      <c r="C39" s="231" t="s">
        <v>247</v>
      </c>
      <c r="D39" s="232" t="s">
        <v>672</v>
      </c>
      <c r="E39" s="233" t="s">
        <v>193</v>
      </c>
      <c r="F39" s="233" t="s">
        <v>194</v>
      </c>
      <c r="G39" s="230" t="s">
        <v>36</v>
      </c>
      <c r="H39" s="230" t="s">
        <v>37</v>
      </c>
      <c r="I39" s="194">
        <v>100</v>
      </c>
      <c r="J39" s="234">
        <v>40088</v>
      </c>
      <c r="K39" s="241">
        <v>47907</v>
      </c>
      <c r="L39" s="230"/>
      <c r="M39" s="237">
        <v>2800</v>
      </c>
      <c r="N39" s="230" t="s">
        <v>38</v>
      </c>
      <c r="O39" s="194">
        <v>1</v>
      </c>
      <c r="P39" s="235">
        <f t="shared" si="9"/>
        <v>2800</v>
      </c>
      <c r="Q39" s="236">
        <f t="shared" si="10"/>
        <v>28</v>
      </c>
      <c r="R39" s="230"/>
      <c r="S39" s="411">
        <v>210</v>
      </c>
      <c r="T39" s="237">
        <f t="shared" si="11"/>
        <v>100</v>
      </c>
      <c r="U39" s="411">
        <f t="shared" si="12"/>
        <v>21000</v>
      </c>
      <c r="V39" s="230" t="s">
        <v>72</v>
      </c>
      <c r="W39" s="238" t="s">
        <v>1095</v>
      </c>
      <c r="X39" s="239">
        <v>46388</v>
      </c>
      <c r="Y39" s="191">
        <f t="shared" si="8"/>
        <v>75.599999999999994</v>
      </c>
      <c r="Z39" s="411">
        <v>44.33</v>
      </c>
      <c r="AA39" s="412">
        <f t="shared" si="13"/>
        <v>4433</v>
      </c>
      <c r="AB39" s="413">
        <v>0.08</v>
      </c>
      <c r="AC39" s="232" t="s">
        <v>96</v>
      </c>
      <c r="AD39" s="237">
        <v>400000</v>
      </c>
      <c r="AE39" s="230" t="s">
        <v>52</v>
      </c>
      <c r="AF39" s="240"/>
      <c r="AG39" s="240"/>
    </row>
    <row r="40" spans="2:33" s="244" customFormat="1" ht="15" customHeight="1">
      <c r="B40" s="230" t="s">
        <v>673</v>
      </c>
      <c r="C40" s="231" t="s">
        <v>674</v>
      </c>
      <c r="D40" s="232" t="s">
        <v>675</v>
      </c>
      <c r="E40" s="233" t="s">
        <v>100</v>
      </c>
      <c r="F40" s="233" t="s">
        <v>129</v>
      </c>
      <c r="G40" s="230" t="s">
        <v>36</v>
      </c>
      <c r="H40" s="230" t="s">
        <v>37</v>
      </c>
      <c r="I40" s="194">
        <v>90</v>
      </c>
      <c r="J40" s="234">
        <v>42209</v>
      </c>
      <c r="K40" s="241">
        <v>46592</v>
      </c>
      <c r="L40" s="230"/>
      <c r="M40" s="237">
        <v>3263.4</v>
      </c>
      <c r="N40" s="230" t="s">
        <v>38</v>
      </c>
      <c r="O40" s="194">
        <v>1</v>
      </c>
      <c r="P40" s="235">
        <f t="shared" si="9"/>
        <v>3263.4</v>
      </c>
      <c r="Q40" s="236">
        <f t="shared" si="10"/>
        <v>36.26</v>
      </c>
      <c r="R40" s="230"/>
      <c r="S40" s="411">
        <v>210</v>
      </c>
      <c r="T40" s="237">
        <f t="shared" si="11"/>
        <v>90</v>
      </c>
      <c r="U40" s="411">
        <f t="shared" si="12"/>
        <v>18900</v>
      </c>
      <c r="V40" s="230" t="s">
        <v>72</v>
      </c>
      <c r="W40" s="238" t="s">
        <v>1095</v>
      </c>
      <c r="X40" s="239">
        <v>46388</v>
      </c>
      <c r="Y40" s="191">
        <f t="shared" si="8"/>
        <v>88.111800000000002</v>
      </c>
      <c r="Z40" s="411">
        <v>40.119999999999997</v>
      </c>
      <c r="AA40" s="412">
        <f t="shared" si="13"/>
        <v>3610.7999999999997</v>
      </c>
      <c r="AB40" s="413">
        <v>0.08</v>
      </c>
      <c r="AC40" s="232" t="s">
        <v>51</v>
      </c>
      <c r="AD40" s="237">
        <v>305007.12</v>
      </c>
      <c r="AE40" s="230" t="s">
        <v>52</v>
      </c>
      <c r="AF40" s="240"/>
      <c r="AG40" s="240"/>
    </row>
    <row r="41" spans="2:33" s="244" customFormat="1" ht="15" customHeight="1">
      <c r="B41" s="230" t="s">
        <v>676</v>
      </c>
      <c r="C41" s="231" t="s">
        <v>222</v>
      </c>
      <c r="D41" s="232" t="s">
        <v>223</v>
      </c>
      <c r="E41" s="233" t="s">
        <v>69</v>
      </c>
      <c r="F41" s="233" t="s">
        <v>79</v>
      </c>
      <c r="G41" s="230" t="s">
        <v>36</v>
      </c>
      <c r="H41" s="230" t="s">
        <v>37</v>
      </c>
      <c r="I41" s="194">
        <v>63.5</v>
      </c>
      <c r="J41" s="234">
        <v>43815</v>
      </c>
      <c r="K41" s="241">
        <v>47468</v>
      </c>
      <c r="L41" s="230"/>
      <c r="M41" s="237">
        <v>3077.21</v>
      </c>
      <c r="N41" s="230" t="s">
        <v>38</v>
      </c>
      <c r="O41" s="194">
        <v>1</v>
      </c>
      <c r="P41" s="235">
        <f t="shared" si="9"/>
        <v>3077.21</v>
      </c>
      <c r="Q41" s="236">
        <f t="shared" si="10"/>
        <v>48.46</v>
      </c>
      <c r="R41" s="230"/>
      <c r="S41" s="411">
        <v>210</v>
      </c>
      <c r="T41" s="237">
        <f t="shared" si="11"/>
        <v>63.5</v>
      </c>
      <c r="U41" s="411">
        <f t="shared" si="12"/>
        <v>13335</v>
      </c>
      <c r="V41" s="230" t="s">
        <v>72</v>
      </c>
      <c r="W41" s="238" t="s">
        <v>1095</v>
      </c>
      <c r="X41" s="239">
        <v>46388</v>
      </c>
      <c r="Y41" s="191">
        <f t="shared" si="8"/>
        <v>83.084670000000003</v>
      </c>
      <c r="Z41" s="411">
        <v>44.36</v>
      </c>
      <c r="AA41" s="412">
        <f t="shared" si="13"/>
        <v>2816.86</v>
      </c>
      <c r="AB41" s="413"/>
      <c r="AC41" s="232" t="s">
        <v>51</v>
      </c>
      <c r="AD41" s="237">
        <v>338789.33</v>
      </c>
      <c r="AE41" s="230" t="s">
        <v>52</v>
      </c>
      <c r="AF41" s="240"/>
      <c r="AG41" s="240"/>
    </row>
    <row r="42" spans="2:33" s="244" customFormat="1" ht="15" customHeight="1">
      <c r="B42" s="230" t="s">
        <v>677</v>
      </c>
      <c r="C42" s="231" t="s">
        <v>678</v>
      </c>
      <c r="D42" s="232" t="s">
        <v>679</v>
      </c>
      <c r="E42" s="233" t="s">
        <v>100</v>
      </c>
      <c r="F42" s="233" t="s">
        <v>101</v>
      </c>
      <c r="G42" s="230" t="s">
        <v>36</v>
      </c>
      <c r="H42" s="230" t="s">
        <v>37</v>
      </c>
      <c r="I42" s="194">
        <v>63.5</v>
      </c>
      <c r="J42" s="234">
        <v>41883</v>
      </c>
      <c r="K42" s="241">
        <v>47362</v>
      </c>
      <c r="L42" s="230"/>
      <c r="M42" s="237">
        <v>2389.5050000000001</v>
      </c>
      <c r="N42" s="230" t="s">
        <v>38</v>
      </c>
      <c r="O42" s="194">
        <v>1</v>
      </c>
      <c r="P42" s="235">
        <f t="shared" si="9"/>
        <v>2389.5050000000001</v>
      </c>
      <c r="Q42" s="236">
        <f t="shared" si="10"/>
        <v>37.630000000000003</v>
      </c>
      <c r="R42" s="230"/>
      <c r="S42" s="411">
        <v>210</v>
      </c>
      <c r="T42" s="237">
        <f t="shared" si="11"/>
        <v>63.5</v>
      </c>
      <c r="U42" s="411">
        <f t="shared" si="12"/>
        <v>13335</v>
      </c>
      <c r="V42" s="230" t="s">
        <v>72</v>
      </c>
      <c r="W42" s="238" t="s">
        <v>1095</v>
      </c>
      <c r="X42" s="239">
        <v>46388</v>
      </c>
      <c r="Y42" s="191">
        <f t="shared" si="8"/>
        <v>64.516635000000008</v>
      </c>
      <c r="Z42" s="411">
        <v>41.67</v>
      </c>
      <c r="AA42" s="412">
        <f t="shared" si="13"/>
        <v>2646.0450000000001</v>
      </c>
      <c r="AB42" s="413"/>
      <c r="AC42" s="232" t="s">
        <v>96</v>
      </c>
      <c r="AD42" s="237">
        <v>826000</v>
      </c>
      <c r="AE42" s="230" t="s">
        <v>52</v>
      </c>
      <c r="AF42" s="240"/>
      <c r="AG42" s="240"/>
    </row>
    <row r="43" spans="2:33" s="244" customFormat="1" ht="15" customHeight="1">
      <c r="B43" s="230" t="s">
        <v>680</v>
      </c>
      <c r="C43" s="231" t="s">
        <v>678</v>
      </c>
      <c r="D43" s="232" t="s">
        <v>679</v>
      </c>
      <c r="E43" s="233" t="s">
        <v>100</v>
      </c>
      <c r="F43" s="233" t="s">
        <v>101</v>
      </c>
      <c r="G43" s="230" t="s">
        <v>36</v>
      </c>
      <c r="H43" s="230" t="s">
        <v>37</v>
      </c>
      <c r="I43" s="194">
        <v>130</v>
      </c>
      <c r="J43" s="234">
        <v>41883</v>
      </c>
      <c r="K43" s="241">
        <v>47362</v>
      </c>
      <c r="L43" s="230"/>
      <c r="M43" s="237">
        <v>4891.8999999999996</v>
      </c>
      <c r="N43" s="230" t="s">
        <v>38</v>
      </c>
      <c r="O43" s="194">
        <v>1</v>
      </c>
      <c r="P43" s="235">
        <f t="shared" si="9"/>
        <v>4891.8999999999996</v>
      </c>
      <c r="Q43" s="236">
        <f t="shared" si="10"/>
        <v>37.629999999999995</v>
      </c>
      <c r="R43" s="230"/>
      <c r="S43" s="411">
        <v>210</v>
      </c>
      <c r="T43" s="237">
        <f t="shared" si="11"/>
        <v>130</v>
      </c>
      <c r="U43" s="411">
        <f t="shared" si="12"/>
        <v>27300</v>
      </c>
      <c r="V43" s="230" t="s">
        <v>72</v>
      </c>
      <c r="W43" s="238" t="s">
        <v>1095</v>
      </c>
      <c r="X43" s="239">
        <v>46388</v>
      </c>
      <c r="Y43" s="191">
        <f t="shared" si="8"/>
        <v>132.0813</v>
      </c>
      <c r="Z43" s="411">
        <v>41.67</v>
      </c>
      <c r="AA43" s="412">
        <f t="shared" si="13"/>
        <v>5417.1</v>
      </c>
      <c r="AB43" s="413"/>
      <c r="AC43" s="232"/>
      <c r="AD43" s="240"/>
      <c r="AE43" s="230"/>
      <c r="AF43" s="240"/>
      <c r="AG43" s="240"/>
    </row>
    <row r="44" spans="2:33" s="244" customFormat="1" ht="15" customHeight="1">
      <c r="B44" s="230" t="s">
        <v>681</v>
      </c>
      <c r="C44" s="231" t="s">
        <v>335</v>
      </c>
      <c r="D44" s="232" t="s">
        <v>682</v>
      </c>
      <c r="E44" s="233" t="s">
        <v>100</v>
      </c>
      <c r="F44" s="233" t="s">
        <v>101</v>
      </c>
      <c r="G44" s="230" t="s">
        <v>36</v>
      </c>
      <c r="H44" s="230" t="s">
        <v>37</v>
      </c>
      <c r="I44" s="194">
        <v>130</v>
      </c>
      <c r="J44" s="234">
        <v>40077</v>
      </c>
      <c r="K44" s="241">
        <v>47382</v>
      </c>
      <c r="L44" s="230"/>
      <c r="M44" s="237">
        <v>5937.1</v>
      </c>
      <c r="N44" s="230" t="s">
        <v>38</v>
      </c>
      <c r="O44" s="194">
        <v>1</v>
      </c>
      <c r="P44" s="235">
        <f t="shared" si="9"/>
        <v>5937.1</v>
      </c>
      <c r="Q44" s="236">
        <f t="shared" si="10"/>
        <v>45.67</v>
      </c>
      <c r="R44" s="230"/>
      <c r="S44" s="411">
        <v>210</v>
      </c>
      <c r="T44" s="237">
        <f t="shared" si="11"/>
        <v>130</v>
      </c>
      <c r="U44" s="411">
        <f t="shared" si="12"/>
        <v>27300</v>
      </c>
      <c r="V44" s="230" t="s">
        <v>72</v>
      </c>
      <c r="W44" s="238" t="s">
        <v>1095</v>
      </c>
      <c r="X44" s="239">
        <v>46388</v>
      </c>
      <c r="Y44" s="191">
        <f t="shared" si="8"/>
        <v>160.30170000000001</v>
      </c>
      <c r="Z44" s="411">
        <v>44.34</v>
      </c>
      <c r="AA44" s="412">
        <f t="shared" si="13"/>
        <v>5764.2000000000007</v>
      </c>
      <c r="AB44" s="413">
        <v>0.08</v>
      </c>
      <c r="AC44" s="232" t="s">
        <v>96</v>
      </c>
      <c r="AD44" s="237">
        <v>663400.19999999995</v>
      </c>
      <c r="AE44" s="230" t="s">
        <v>52</v>
      </c>
      <c r="AF44" s="240"/>
      <c r="AG44" s="240"/>
    </row>
    <row r="45" spans="2:33" s="244" customFormat="1" ht="15" customHeight="1">
      <c r="B45" s="230" t="s">
        <v>683</v>
      </c>
      <c r="C45" s="231" t="s">
        <v>684</v>
      </c>
      <c r="D45" s="232" t="s">
        <v>68</v>
      </c>
      <c r="E45" s="233" t="s">
        <v>69</v>
      </c>
      <c r="F45" s="233" t="s">
        <v>70</v>
      </c>
      <c r="G45" s="230" t="s">
        <v>36</v>
      </c>
      <c r="H45" s="230" t="s">
        <v>37</v>
      </c>
      <c r="I45" s="194">
        <v>63.5</v>
      </c>
      <c r="J45" s="234">
        <v>45170</v>
      </c>
      <c r="K45" s="241">
        <v>46996</v>
      </c>
      <c r="L45" s="234"/>
      <c r="M45" s="237">
        <v>2200.91</v>
      </c>
      <c r="N45" s="230" t="s">
        <v>38</v>
      </c>
      <c r="O45" s="194">
        <v>1</v>
      </c>
      <c r="P45" s="235">
        <f t="shared" si="9"/>
        <v>2200.91</v>
      </c>
      <c r="Q45" s="236">
        <f t="shared" si="10"/>
        <v>34.659999999999997</v>
      </c>
      <c r="R45" s="230"/>
      <c r="S45" s="411">
        <v>210</v>
      </c>
      <c r="T45" s="237">
        <f t="shared" si="11"/>
        <v>63.5</v>
      </c>
      <c r="U45" s="411">
        <f t="shared" si="12"/>
        <v>13335</v>
      </c>
      <c r="V45" s="230" t="s">
        <v>72</v>
      </c>
      <c r="W45" s="238" t="s">
        <v>1096</v>
      </c>
      <c r="X45" s="239">
        <v>46388</v>
      </c>
      <c r="Y45" s="191">
        <f t="shared" si="8"/>
        <v>59.424569999999996</v>
      </c>
      <c r="Z45" s="411">
        <v>36.76</v>
      </c>
      <c r="AA45" s="412">
        <f t="shared" si="13"/>
        <v>2334.2599999999998</v>
      </c>
      <c r="AB45" s="413"/>
      <c r="AC45" s="232" t="s">
        <v>608</v>
      </c>
      <c r="AD45" s="237">
        <v>247562</v>
      </c>
      <c r="AE45" s="230" t="s">
        <v>52</v>
      </c>
      <c r="AF45" s="240"/>
      <c r="AG45" s="240"/>
    </row>
    <row r="46" spans="2:33" s="244" customFormat="1" ht="15" customHeight="1">
      <c r="B46" s="230" t="s">
        <v>685</v>
      </c>
      <c r="C46" s="231" t="s">
        <v>686</v>
      </c>
      <c r="D46" s="232" t="s">
        <v>955</v>
      </c>
      <c r="E46" s="233" t="s">
        <v>69</v>
      </c>
      <c r="F46" s="233" t="s">
        <v>79</v>
      </c>
      <c r="G46" s="230" t="s">
        <v>36</v>
      </c>
      <c r="H46" s="230" t="s">
        <v>37</v>
      </c>
      <c r="I46" s="194">
        <v>35.5</v>
      </c>
      <c r="J46" s="234">
        <v>44754</v>
      </c>
      <c r="K46" s="241">
        <v>46579</v>
      </c>
      <c r="L46" s="230"/>
      <c r="M46" s="237">
        <v>2316.375</v>
      </c>
      <c r="N46" s="230" t="s">
        <v>38</v>
      </c>
      <c r="O46" s="194">
        <v>1</v>
      </c>
      <c r="P46" s="235">
        <f t="shared" si="9"/>
        <v>2316.375</v>
      </c>
      <c r="Q46" s="236">
        <f t="shared" si="10"/>
        <v>65.25</v>
      </c>
      <c r="R46" s="230"/>
      <c r="S46" s="411">
        <v>210</v>
      </c>
      <c r="T46" s="237">
        <f t="shared" si="11"/>
        <v>35.5</v>
      </c>
      <c r="U46" s="411">
        <f t="shared" si="12"/>
        <v>7455</v>
      </c>
      <c r="V46" s="230" t="s">
        <v>72</v>
      </c>
      <c r="W46" s="238" t="s">
        <v>1095</v>
      </c>
      <c r="X46" s="239">
        <v>46388</v>
      </c>
      <c r="Y46" s="191">
        <f t="shared" si="8"/>
        <v>62.542124999999999</v>
      </c>
      <c r="Z46" s="411">
        <v>42.1</v>
      </c>
      <c r="AA46" s="412">
        <f t="shared" si="13"/>
        <v>1494.55</v>
      </c>
      <c r="AB46" s="413">
        <v>0.08</v>
      </c>
      <c r="AC46" s="232" t="s">
        <v>51</v>
      </c>
      <c r="AD46" s="237">
        <v>206825.75</v>
      </c>
      <c r="AE46" s="230" t="s">
        <v>52</v>
      </c>
      <c r="AF46" s="240"/>
      <c r="AG46" s="240"/>
    </row>
    <row r="47" spans="2:33" s="244" customFormat="1" ht="15" customHeight="1">
      <c r="B47" s="230" t="s">
        <v>687</v>
      </c>
      <c r="C47" s="231" t="s">
        <v>688</v>
      </c>
      <c r="D47" s="232" t="s">
        <v>689</v>
      </c>
      <c r="E47" s="233" t="s">
        <v>69</v>
      </c>
      <c r="F47" s="233" t="s">
        <v>79</v>
      </c>
      <c r="G47" s="230" t="s">
        <v>36</v>
      </c>
      <c r="H47" s="230" t="s">
        <v>37</v>
      </c>
      <c r="I47" s="194">
        <v>63.5</v>
      </c>
      <c r="J47" s="234">
        <v>46082</v>
      </c>
      <c r="K47" s="241">
        <v>47907</v>
      </c>
      <c r="L47" s="230"/>
      <c r="M47" s="237">
        <v>3556</v>
      </c>
      <c r="N47" s="230" t="s">
        <v>38</v>
      </c>
      <c r="O47" s="194">
        <v>1</v>
      </c>
      <c r="P47" s="235">
        <f t="shared" si="9"/>
        <v>3556</v>
      </c>
      <c r="Q47" s="236">
        <f t="shared" si="10"/>
        <v>56</v>
      </c>
      <c r="R47" s="230"/>
      <c r="S47" s="411">
        <v>210</v>
      </c>
      <c r="T47" s="237">
        <f t="shared" si="11"/>
        <v>63.5</v>
      </c>
      <c r="U47" s="411">
        <f t="shared" si="12"/>
        <v>13335</v>
      </c>
      <c r="V47" s="230" t="s">
        <v>72</v>
      </c>
      <c r="W47" s="238" t="s">
        <v>1100</v>
      </c>
      <c r="X47" s="239">
        <v>46388</v>
      </c>
      <c r="Y47" s="191">
        <f t="shared" si="8"/>
        <v>96.012</v>
      </c>
      <c r="Z47" s="411">
        <v>37.85</v>
      </c>
      <c r="AA47" s="412">
        <f t="shared" si="13"/>
        <v>2403.4749999999999</v>
      </c>
      <c r="AB47" s="413">
        <v>0.08</v>
      </c>
      <c r="AC47" s="232" t="s">
        <v>96</v>
      </c>
      <c r="AD47" s="237">
        <v>392745.94</v>
      </c>
      <c r="AE47" s="230" t="s">
        <v>52</v>
      </c>
      <c r="AF47" s="240"/>
      <c r="AG47" s="240"/>
    </row>
    <row r="48" spans="2:33" s="244" customFormat="1" ht="15" customHeight="1">
      <c r="B48" s="230" t="s">
        <v>690</v>
      </c>
      <c r="C48" s="231" t="s">
        <v>691</v>
      </c>
      <c r="D48" s="232" t="s">
        <v>692</v>
      </c>
      <c r="E48" s="233" t="s">
        <v>100</v>
      </c>
      <c r="F48" s="233" t="s">
        <v>317</v>
      </c>
      <c r="G48" s="230" t="s">
        <v>36</v>
      </c>
      <c r="H48" s="230" t="s">
        <v>37</v>
      </c>
      <c r="I48" s="194">
        <v>49.5</v>
      </c>
      <c r="J48" s="234">
        <v>43301</v>
      </c>
      <c r="K48" s="241">
        <v>46418</v>
      </c>
      <c r="L48" s="230"/>
      <c r="M48" s="237">
        <v>2393.8200000000002</v>
      </c>
      <c r="N48" s="230" t="s">
        <v>38</v>
      </c>
      <c r="O48" s="194">
        <v>1</v>
      </c>
      <c r="P48" s="235">
        <f t="shared" si="9"/>
        <v>2393.8200000000002</v>
      </c>
      <c r="Q48" s="236">
        <f t="shared" si="10"/>
        <v>48.360000000000007</v>
      </c>
      <c r="R48" s="230"/>
      <c r="S48" s="411">
        <v>210</v>
      </c>
      <c r="T48" s="237">
        <f t="shared" si="11"/>
        <v>49.5</v>
      </c>
      <c r="U48" s="411">
        <f t="shared" si="12"/>
        <v>10395</v>
      </c>
      <c r="V48" s="230" t="s">
        <v>72</v>
      </c>
      <c r="W48" s="238" t="s">
        <v>1095</v>
      </c>
      <c r="X48" s="239">
        <v>46388</v>
      </c>
      <c r="Y48" s="191">
        <f t="shared" si="8"/>
        <v>64.633139999999997</v>
      </c>
      <c r="Z48" s="411">
        <v>38.69</v>
      </c>
      <c r="AA48" s="412">
        <f t="shared" si="13"/>
        <v>1915.155</v>
      </c>
      <c r="AB48" s="413">
        <v>0.04</v>
      </c>
      <c r="AC48" s="232" t="s">
        <v>51</v>
      </c>
      <c r="AD48" s="237">
        <v>222335.03</v>
      </c>
      <c r="AE48" s="230" t="s">
        <v>52</v>
      </c>
      <c r="AF48" s="240"/>
      <c r="AG48" s="240"/>
    </row>
    <row r="49" spans="2:33" s="244" customFormat="1" ht="15" customHeight="1">
      <c r="B49" s="230" t="s">
        <v>693</v>
      </c>
      <c r="C49" s="231" t="s">
        <v>694</v>
      </c>
      <c r="D49" s="232" t="s">
        <v>695</v>
      </c>
      <c r="E49" s="233" t="s">
        <v>69</v>
      </c>
      <c r="F49" s="233" t="s">
        <v>79</v>
      </c>
      <c r="G49" s="230" t="s">
        <v>36</v>
      </c>
      <c r="H49" s="230" t="s">
        <v>37</v>
      </c>
      <c r="I49" s="194">
        <v>20</v>
      </c>
      <c r="J49" s="234">
        <v>45397</v>
      </c>
      <c r="K49" s="241">
        <v>47222</v>
      </c>
      <c r="L49" s="234">
        <v>46492</v>
      </c>
      <c r="M49" s="237">
        <v>1743.4</v>
      </c>
      <c r="N49" s="230" t="s">
        <v>38</v>
      </c>
      <c r="O49" s="194">
        <v>1</v>
      </c>
      <c r="P49" s="235">
        <f t="shared" si="9"/>
        <v>1743.4</v>
      </c>
      <c r="Q49" s="236">
        <f t="shared" si="10"/>
        <v>87.17</v>
      </c>
      <c r="R49" s="230"/>
      <c r="S49" s="411">
        <v>210</v>
      </c>
      <c r="T49" s="237">
        <f t="shared" si="11"/>
        <v>20</v>
      </c>
      <c r="U49" s="411">
        <f t="shared" si="12"/>
        <v>4200</v>
      </c>
      <c r="V49" s="230" t="s">
        <v>72</v>
      </c>
      <c r="W49" s="238" t="s">
        <v>1096</v>
      </c>
      <c r="X49" s="239">
        <v>46388</v>
      </c>
      <c r="Y49" s="191">
        <f t="shared" si="8"/>
        <v>47.071800000000003</v>
      </c>
      <c r="Z49" s="411">
        <v>39.39</v>
      </c>
      <c r="AA49" s="412">
        <f t="shared" si="13"/>
        <v>787.8</v>
      </c>
      <c r="AB49" s="413">
        <v>1.4999999999999999E-2</v>
      </c>
      <c r="AC49" s="232" t="s">
        <v>51</v>
      </c>
      <c r="AD49" s="237">
        <v>173840.7</v>
      </c>
      <c r="AE49" s="230" t="s">
        <v>52</v>
      </c>
      <c r="AF49" s="240"/>
      <c r="AG49" s="240"/>
    </row>
    <row r="50" spans="2:33" s="244" customFormat="1" ht="15" customHeight="1">
      <c r="B50" s="230" t="s">
        <v>696</v>
      </c>
      <c r="C50" s="231" t="s">
        <v>284</v>
      </c>
      <c r="D50" s="232" t="s">
        <v>697</v>
      </c>
      <c r="E50" s="233" t="s">
        <v>100</v>
      </c>
      <c r="F50" s="233" t="s">
        <v>129</v>
      </c>
      <c r="G50" s="230" t="s">
        <v>36</v>
      </c>
      <c r="H50" s="230" t="s">
        <v>37</v>
      </c>
      <c r="I50" s="194">
        <v>34.5</v>
      </c>
      <c r="J50" s="234">
        <v>41904</v>
      </c>
      <c r="K50" s="241">
        <v>47748</v>
      </c>
      <c r="L50" s="230"/>
      <c r="M50" s="237">
        <v>2549.5500000000002</v>
      </c>
      <c r="N50" s="230" t="s">
        <v>38</v>
      </c>
      <c r="O50" s="194">
        <v>1</v>
      </c>
      <c r="P50" s="235">
        <f t="shared" si="9"/>
        <v>2549.5500000000002</v>
      </c>
      <c r="Q50" s="236">
        <f t="shared" si="10"/>
        <v>73.900000000000006</v>
      </c>
      <c r="R50" s="230"/>
      <c r="S50" s="411">
        <v>210</v>
      </c>
      <c r="T50" s="237">
        <f t="shared" si="11"/>
        <v>34.5</v>
      </c>
      <c r="U50" s="411">
        <f t="shared" si="12"/>
        <v>7245</v>
      </c>
      <c r="V50" s="230" t="s">
        <v>72</v>
      </c>
      <c r="W50" s="238" t="s">
        <v>1244</v>
      </c>
      <c r="X50" s="239">
        <v>46753</v>
      </c>
      <c r="Y50" s="239"/>
      <c r="Z50" s="411">
        <v>41.67</v>
      </c>
      <c r="AA50" s="412">
        <f t="shared" si="13"/>
        <v>1437.615</v>
      </c>
      <c r="AB50" s="413">
        <v>0.08</v>
      </c>
      <c r="AC50" s="232"/>
      <c r="AD50" s="240"/>
      <c r="AE50" s="230"/>
      <c r="AF50" s="240"/>
      <c r="AG50" s="240"/>
    </row>
    <row r="51" spans="2:33" s="244" customFormat="1" ht="15" customHeight="1">
      <c r="B51" s="230" t="s">
        <v>698</v>
      </c>
      <c r="C51" s="231" t="s">
        <v>699</v>
      </c>
      <c r="D51" s="232" t="s">
        <v>700</v>
      </c>
      <c r="E51" s="233" t="s">
        <v>69</v>
      </c>
      <c r="F51" s="233" t="s">
        <v>79</v>
      </c>
      <c r="G51" s="230" t="s">
        <v>36</v>
      </c>
      <c r="H51" s="230" t="s">
        <v>37</v>
      </c>
      <c r="I51" s="194">
        <v>29.5</v>
      </c>
      <c r="J51" s="234">
        <v>43831</v>
      </c>
      <c r="K51" s="241">
        <v>47483</v>
      </c>
      <c r="L51" s="230"/>
      <c r="M51" s="237">
        <v>31701.584999999999</v>
      </c>
      <c r="N51" s="230" t="s">
        <v>52</v>
      </c>
      <c r="O51" s="194">
        <f>C3</f>
        <v>24.4</v>
      </c>
      <c r="P51" s="235">
        <f t="shared" si="9"/>
        <v>1299.2452868852458</v>
      </c>
      <c r="Q51" s="236">
        <f t="shared" si="10"/>
        <v>44.042213114754098</v>
      </c>
      <c r="R51" s="230"/>
      <c r="S51" s="411">
        <v>210</v>
      </c>
      <c r="T51" s="237">
        <f t="shared" si="11"/>
        <v>29.5</v>
      </c>
      <c r="U51" s="411">
        <f t="shared" si="12"/>
        <v>6195</v>
      </c>
      <c r="V51" s="230" t="s">
        <v>72</v>
      </c>
      <c r="W51" s="238" t="s">
        <v>1095</v>
      </c>
      <c r="X51" s="239">
        <v>46388</v>
      </c>
      <c r="Y51" s="191">
        <f t="shared" si="8"/>
        <v>35.079622745901638</v>
      </c>
      <c r="Z51" s="411">
        <v>44.25</v>
      </c>
      <c r="AA51" s="412">
        <f t="shared" si="13"/>
        <v>1305.375</v>
      </c>
      <c r="AB51" s="413"/>
      <c r="AC51" s="232" t="s">
        <v>51</v>
      </c>
      <c r="AD51" s="237">
        <v>111904</v>
      </c>
      <c r="AE51" s="230" t="s">
        <v>52</v>
      </c>
      <c r="AF51" s="240"/>
      <c r="AG51" s="240"/>
    </row>
    <row r="52" spans="2:33" s="244" customFormat="1" ht="15" customHeight="1">
      <c r="B52" s="230" t="s">
        <v>701</v>
      </c>
      <c r="C52" s="231" t="s">
        <v>702</v>
      </c>
      <c r="D52" s="232" t="s">
        <v>324</v>
      </c>
      <c r="E52" s="233" t="s">
        <v>140</v>
      </c>
      <c r="F52" s="233" t="s">
        <v>177</v>
      </c>
      <c r="G52" s="230" t="s">
        <v>36</v>
      </c>
      <c r="H52" s="230" t="s">
        <v>37</v>
      </c>
      <c r="I52" s="194">
        <v>65</v>
      </c>
      <c r="J52" s="234">
        <v>45730</v>
      </c>
      <c r="K52" s="241">
        <v>47555</v>
      </c>
      <c r="L52" s="230"/>
      <c r="M52" s="237">
        <v>3374.8</v>
      </c>
      <c r="N52" s="230" t="s">
        <v>38</v>
      </c>
      <c r="O52" s="194">
        <v>1</v>
      </c>
      <c r="P52" s="235">
        <f t="shared" si="9"/>
        <v>3374.8</v>
      </c>
      <c r="Q52" s="236">
        <f t="shared" si="10"/>
        <v>51.92</v>
      </c>
      <c r="R52" s="230"/>
      <c r="S52" s="411">
        <v>210</v>
      </c>
      <c r="T52" s="237">
        <f t="shared" si="11"/>
        <v>65</v>
      </c>
      <c r="U52" s="411">
        <f t="shared" si="12"/>
        <v>13650</v>
      </c>
      <c r="V52" s="230" t="s">
        <v>72</v>
      </c>
      <c r="W52" s="238" t="s">
        <v>1097</v>
      </c>
      <c r="X52" s="239">
        <v>46388</v>
      </c>
      <c r="Y52" s="191">
        <f t="shared" si="8"/>
        <v>91.119600000000005</v>
      </c>
      <c r="Z52" s="411">
        <v>43.25</v>
      </c>
      <c r="AA52" s="412">
        <f t="shared" si="13"/>
        <v>2811.25</v>
      </c>
      <c r="AB52" s="413">
        <v>0.08</v>
      </c>
      <c r="AC52" s="232" t="s">
        <v>96</v>
      </c>
      <c r="AD52" s="237">
        <v>370000</v>
      </c>
      <c r="AE52" s="230" t="s">
        <v>52</v>
      </c>
      <c r="AF52" s="240"/>
      <c r="AG52" s="240"/>
    </row>
    <row r="53" spans="2:33" s="244" customFormat="1" ht="15" customHeight="1">
      <c r="B53" s="230" t="s">
        <v>703</v>
      </c>
      <c r="C53" s="231" t="s">
        <v>329</v>
      </c>
      <c r="D53" s="232" t="s">
        <v>704</v>
      </c>
      <c r="E53" s="233" t="s">
        <v>100</v>
      </c>
      <c r="F53" s="233" t="s">
        <v>317</v>
      </c>
      <c r="G53" s="230" t="s">
        <v>36</v>
      </c>
      <c r="H53" s="230" t="s">
        <v>37</v>
      </c>
      <c r="I53" s="194">
        <v>33</v>
      </c>
      <c r="J53" s="234">
        <v>43388</v>
      </c>
      <c r="K53" s="241">
        <v>47118</v>
      </c>
      <c r="L53" s="230"/>
      <c r="M53" s="237">
        <v>1753.29</v>
      </c>
      <c r="N53" s="230" t="s">
        <v>38</v>
      </c>
      <c r="O53" s="194">
        <v>1</v>
      </c>
      <c r="P53" s="235">
        <f t="shared" si="9"/>
        <v>1753.29</v>
      </c>
      <c r="Q53" s="236">
        <f t="shared" si="10"/>
        <v>53.129999999999995</v>
      </c>
      <c r="R53" s="230"/>
      <c r="S53" s="411">
        <v>210</v>
      </c>
      <c r="T53" s="237">
        <f t="shared" si="11"/>
        <v>33</v>
      </c>
      <c r="U53" s="411">
        <f t="shared" si="12"/>
        <v>6930</v>
      </c>
      <c r="V53" s="230" t="s">
        <v>72</v>
      </c>
      <c r="W53" s="238" t="s">
        <v>1095</v>
      </c>
      <c r="X53" s="239">
        <v>46388</v>
      </c>
      <c r="Y53" s="191">
        <f t="shared" si="8"/>
        <v>47.338830000000002</v>
      </c>
      <c r="Z53" s="411">
        <v>37.96</v>
      </c>
      <c r="AA53" s="412">
        <f t="shared" si="13"/>
        <v>1252.68</v>
      </c>
      <c r="AB53" s="413"/>
      <c r="AC53" s="232" t="s">
        <v>51</v>
      </c>
      <c r="AD53" s="237">
        <v>321030.01</v>
      </c>
      <c r="AE53" s="230" t="s">
        <v>52</v>
      </c>
      <c r="AF53" s="240"/>
      <c r="AG53" s="240"/>
    </row>
    <row r="54" spans="2:33" s="244" customFormat="1" ht="15" customHeight="1">
      <c r="B54" s="230" t="s">
        <v>705</v>
      </c>
      <c r="C54" s="231" t="s">
        <v>329</v>
      </c>
      <c r="D54" s="232" t="s">
        <v>704</v>
      </c>
      <c r="E54" s="233" t="s">
        <v>100</v>
      </c>
      <c r="F54" s="233" t="s">
        <v>317</v>
      </c>
      <c r="G54" s="230" t="s">
        <v>36</v>
      </c>
      <c r="H54" s="230" t="s">
        <v>37</v>
      </c>
      <c r="I54" s="194">
        <v>33</v>
      </c>
      <c r="J54" s="234">
        <v>43388</v>
      </c>
      <c r="K54" s="241">
        <v>47118</v>
      </c>
      <c r="L54" s="230"/>
      <c r="M54" s="237">
        <v>1753.29</v>
      </c>
      <c r="N54" s="230" t="s">
        <v>38</v>
      </c>
      <c r="O54" s="194">
        <v>1</v>
      </c>
      <c r="P54" s="235">
        <f t="shared" si="9"/>
        <v>1753.29</v>
      </c>
      <c r="Q54" s="236">
        <f t="shared" si="10"/>
        <v>53.129999999999995</v>
      </c>
      <c r="R54" s="230"/>
      <c r="S54" s="411">
        <v>210</v>
      </c>
      <c r="T54" s="237">
        <f t="shared" si="11"/>
        <v>33</v>
      </c>
      <c r="U54" s="411">
        <f t="shared" si="12"/>
        <v>6930</v>
      </c>
      <c r="V54" s="230" t="s">
        <v>72</v>
      </c>
      <c r="W54" s="238" t="s">
        <v>1095</v>
      </c>
      <c r="X54" s="239">
        <v>46388</v>
      </c>
      <c r="Y54" s="191">
        <f t="shared" si="8"/>
        <v>47.338830000000002</v>
      </c>
      <c r="Z54" s="411">
        <v>37.96</v>
      </c>
      <c r="AA54" s="412">
        <f t="shared" si="13"/>
        <v>1252.68</v>
      </c>
      <c r="AB54" s="413"/>
      <c r="AC54" s="232"/>
      <c r="AD54" s="240"/>
      <c r="AE54" s="230"/>
      <c r="AF54" s="240"/>
      <c r="AG54" s="240"/>
    </row>
    <row r="55" spans="2:33" s="244" customFormat="1" ht="15" customHeight="1">
      <c r="B55" s="230" t="s">
        <v>706</v>
      </c>
      <c r="C55" s="231" t="s">
        <v>707</v>
      </c>
      <c r="D55" s="232" t="s">
        <v>708</v>
      </c>
      <c r="E55" s="233" t="s">
        <v>140</v>
      </c>
      <c r="F55" s="233" t="s">
        <v>177</v>
      </c>
      <c r="G55" s="230" t="s">
        <v>36</v>
      </c>
      <c r="H55" s="230" t="s">
        <v>37</v>
      </c>
      <c r="I55" s="194">
        <v>47</v>
      </c>
      <c r="J55" s="234">
        <v>45557</v>
      </c>
      <c r="K55" s="241">
        <v>47382</v>
      </c>
      <c r="L55" s="230"/>
      <c r="M55" s="237">
        <v>2984.97</v>
      </c>
      <c r="N55" s="230" t="s">
        <v>38</v>
      </c>
      <c r="O55" s="194">
        <v>1</v>
      </c>
      <c r="P55" s="235">
        <f t="shared" si="9"/>
        <v>2984.97</v>
      </c>
      <c r="Q55" s="236">
        <f t="shared" si="10"/>
        <v>63.51</v>
      </c>
      <c r="R55" s="230"/>
      <c r="S55" s="411">
        <v>210</v>
      </c>
      <c r="T55" s="237">
        <f t="shared" si="11"/>
        <v>47</v>
      </c>
      <c r="U55" s="411">
        <f t="shared" si="12"/>
        <v>9870</v>
      </c>
      <c r="V55" s="230" t="s">
        <v>72</v>
      </c>
      <c r="W55" s="238" t="s">
        <v>1096</v>
      </c>
      <c r="X55" s="239">
        <v>46388</v>
      </c>
      <c r="Y55" s="191">
        <f t="shared" si="8"/>
        <v>80.594189999999998</v>
      </c>
      <c r="Z55" s="411">
        <v>39.39</v>
      </c>
      <c r="AA55" s="412">
        <f t="shared" si="13"/>
        <v>1851.33</v>
      </c>
      <c r="AB55" s="413">
        <v>0.08</v>
      </c>
      <c r="AC55" s="232" t="s">
        <v>608</v>
      </c>
      <c r="AD55" s="237">
        <v>315372.59000000003</v>
      </c>
      <c r="AE55" s="230" t="s">
        <v>52</v>
      </c>
      <c r="AF55" s="240"/>
      <c r="AG55" s="240"/>
    </row>
    <row r="56" spans="2:33" s="244" customFormat="1" ht="15" customHeight="1">
      <c r="B56" s="230" t="s">
        <v>709</v>
      </c>
      <c r="C56" s="231" t="s">
        <v>710</v>
      </c>
      <c r="D56" s="232" t="s">
        <v>144</v>
      </c>
      <c r="E56" s="233" t="s">
        <v>145</v>
      </c>
      <c r="F56" s="233" t="s">
        <v>146</v>
      </c>
      <c r="G56" s="230" t="s">
        <v>36</v>
      </c>
      <c r="H56" s="230" t="s">
        <v>37</v>
      </c>
      <c r="I56" s="194">
        <v>166.5</v>
      </c>
      <c r="J56" s="234">
        <v>42905</v>
      </c>
      <c r="K56" s="241">
        <v>46660</v>
      </c>
      <c r="L56" s="230"/>
      <c r="M56" s="237">
        <v>4823.5050000000001</v>
      </c>
      <c r="N56" s="230" t="s">
        <v>38</v>
      </c>
      <c r="O56" s="194">
        <v>1</v>
      </c>
      <c r="P56" s="235">
        <f t="shared" si="9"/>
        <v>4823.5050000000001</v>
      </c>
      <c r="Q56" s="236">
        <f t="shared" si="10"/>
        <v>28.970000000000002</v>
      </c>
      <c r="R56" s="230"/>
      <c r="S56" s="411">
        <v>210</v>
      </c>
      <c r="T56" s="237">
        <f t="shared" si="11"/>
        <v>166.5</v>
      </c>
      <c r="U56" s="411">
        <f t="shared" si="12"/>
        <v>34965</v>
      </c>
      <c r="V56" s="230" t="s">
        <v>72</v>
      </c>
      <c r="W56" s="238" t="s">
        <v>1095</v>
      </c>
      <c r="X56" s="239">
        <v>46388</v>
      </c>
      <c r="Y56" s="191">
        <f t="shared" si="8"/>
        <v>130.234635</v>
      </c>
      <c r="Z56" s="411">
        <v>39.479999999999997</v>
      </c>
      <c r="AA56" s="412">
        <f t="shared" si="13"/>
        <v>6573.4199999999992</v>
      </c>
      <c r="AB56" s="413">
        <v>0.08</v>
      </c>
      <c r="AC56" s="232" t="s">
        <v>96</v>
      </c>
      <c r="AD56" s="237">
        <v>593062.59375</v>
      </c>
      <c r="AE56" s="230" t="s">
        <v>52</v>
      </c>
      <c r="AF56" s="240"/>
      <c r="AG56" s="240"/>
    </row>
    <row r="57" spans="2:33" s="244" customFormat="1" ht="15" customHeight="1">
      <c r="B57" s="230" t="s">
        <v>711</v>
      </c>
      <c r="C57" s="231" t="s">
        <v>98</v>
      </c>
      <c r="D57" s="232" t="s">
        <v>712</v>
      </c>
      <c r="E57" s="233" t="s">
        <v>100</v>
      </c>
      <c r="F57" s="233" t="s">
        <v>101</v>
      </c>
      <c r="G57" s="230" t="s">
        <v>36</v>
      </c>
      <c r="H57" s="230" t="s">
        <v>37</v>
      </c>
      <c r="I57" s="194">
        <v>109</v>
      </c>
      <c r="J57" s="234">
        <v>45943</v>
      </c>
      <c r="K57" s="241">
        <v>47768</v>
      </c>
      <c r="L57" s="230"/>
      <c r="M57" s="237">
        <v>3597</v>
      </c>
      <c r="N57" s="230" t="s">
        <v>38</v>
      </c>
      <c r="O57" s="194">
        <v>1</v>
      </c>
      <c r="P57" s="235">
        <f t="shared" si="9"/>
        <v>3597</v>
      </c>
      <c r="Q57" s="236">
        <f t="shared" si="10"/>
        <v>33</v>
      </c>
      <c r="R57" s="230"/>
      <c r="S57" s="411">
        <v>210</v>
      </c>
      <c r="T57" s="237">
        <f t="shared" si="11"/>
        <v>109</v>
      </c>
      <c r="U57" s="411">
        <f t="shared" si="12"/>
        <v>22890</v>
      </c>
      <c r="V57" s="230" t="s">
        <v>44</v>
      </c>
      <c r="W57" s="238" t="s">
        <v>45</v>
      </c>
      <c r="X57" s="239">
        <v>46388</v>
      </c>
      <c r="Y57" s="191">
        <f t="shared" si="8"/>
        <v>97.119</v>
      </c>
      <c r="Z57" s="411">
        <v>40</v>
      </c>
      <c r="AA57" s="412">
        <f t="shared" si="13"/>
        <v>4360</v>
      </c>
      <c r="AB57" s="413">
        <v>7.0000000000000007E-2</v>
      </c>
      <c r="AC57" s="232" t="s">
        <v>51</v>
      </c>
      <c r="AD57" s="237">
        <v>438402.36</v>
      </c>
      <c r="AE57" s="230" t="s">
        <v>52</v>
      </c>
      <c r="AF57" s="240"/>
      <c r="AG57" s="240"/>
    </row>
    <row r="58" spans="2:33" s="244" customFormat="1" ht="15" customHeight="1">
      <c r="B58" s="230" t="s">
        <v>713</v>
      </c>
      <c r="C58" s="231" t="s">
        <v>714</v>
      </c>
      <c r="D58" s="232" t="s">
        <v>715</v>
      </c>
      <c r="E58" s="233" t="s">
        <v>145</v>
      </c>
      <c r="F58" s="233" t="s">
        <v>146</v>
      </c>
      <c r="G58" s="230" t="s">
        <v>36</v>
      </c>
      <c r="H58" s="230" t="s">
        <v>37</v>
      </c>
      <c r="I58" s="194">
        <v>105</v>
      </c>
      <c r="J58" s="234">
        <v>45971</v>
      </c>
      <c r="K58" s="241">
        <v>48161</v>
      </c>
      <c r="L58" s="230"/>
      <c r="M58" s="237">
        <v>3433.5</v>
      </c>
      <c r="N58" s="230" t="s">
        <v>38</v>
      </c>
      <c r="O58" s="194">
        <v>1</v>
      </c>
      <c r="P58" s="235">
        <f t="shared" si="9"/>
        <v>3433.5</v>
      </c>
      <c r="Q58" s="236">
        <f t="shared" si="10"/>
        <v>32.700000000000003</v>
      </c>
      <c r="R58" s="230"/>
      <c r="S58" s="411">
        <v>210</v>
      </c>
      <c r="T58" s="237">
        <f t="shared" si="11"/>
        <v>105</v>
      </c>
      <c r="U58" s="411">
        <f t="shared" si="12"/>
        <v>22050</v>
      </c>
      <c r="V58" s="230" t="s">
        <v>72</v>
      </c>
      <c r="W58" s="238" t="s">
        <v>1245</v>
      </c>
      <c r="X58" s="239">
        <v>46753</v>
      </c>
      <c r="Y58" s="239"/>
      <c r="Z58" s="411">
        <v>38.700000000000003</v>
      </c>
      <c r="AA58" s="412">
        <f t="shared" si="13"/>
        <v>4063.5000000000005</v>
      </c>
      <c r="AB58" s="413">
        <v>0.08</v>
      </c>
      <c r="AC58" s="232" t="s">
        <v>96</v>
      </c>
      <c r="AD58" s="237">
        <v>418845.74</v>
      </c>
      <c r="AE58" s="230" t="s">
        <v>52</v>
      </c>
      <c r="AF58" s="240"/>
      <c r="AG58" s="240"/>
    </row>
    <row r="59" spans="2:33" s="244" customFormat="1" ht="15" customHeight="1">
      <c r="B59" s="230" t="s">
        <v>716</v>
      </c>
      <c r="C59" s="231" t="s">
        <v>293</v>
      </c>
      <c r="D59" s="232" t="s">
        <v>717</v>
      </c>
      <c r="E59" s="233" t="s">
        <v>94</v>
      </c>
      <c r="F59" s="233" t="s">
        <v>295</v>
      </c>
      <c r="G59" s="230" t="s">
        <v>36</v>
      </c>
      <c r="H59" s="230" t="s">
        <v>37</v>
      </c>
      <c r="I59" s="194">
        <v>62.5</v>
      </c>
      <c r="J59" s="234">
        <v>45719</v>
      </c>
      <c r="K59" s="241">
        <v>47544</v>
      </c>
      <c r="L59" s="234">
        <v>46449</v>
      </c>
      <c r="M59" s="237">
        <v>2187.5</v>
      </c>
      <c r="N59" s="230" t="s">
        <v>38</v>
      </c>
      <c r="O59" s="194">
        <v>1</v>
      </c>
      <c r="P59" s="235">
        <f t="shared" ref="P59:P80" si="14">IF(N59="CZK",M59/O59,M59)</f>
        <v>2187.5</v>
      </c>
      <c r="Q59" s="236">
        <f t="shared" ref="Q59:Q80" si="15">IF(I59&gt;0,P59/I59,"")</f>
        <v>35</v>
      </c>
      <c r="R59" s="230"/>
      <c r="S59" s="411">
        <v>216.91</v>
      </c>
      <c r="T59" s="237">
        <f t="shared" ref="T59:T90" si="16">I59</f>
        <v>62.5</v>
      </c>
      <c r="U59" s="411">
        <f t="shared" si="12"/>
        <v>13556.875</v>
      </c>
      <c r="V59" s="230" t="s">
        <v>718</v>
      </c>
      <c r="W59" s="238" t="s">
        <v>1101</v>
      </c>
      <c r="X59" s="239">
        <v>46388</v>
      </c>
      <c r="Y59" s="191">
        <f t="shared" si="8"/>
        <v>59.0625</v>
      </c>
      <c r="Z59" s="411">
        <v>42.22</v>
      </c>
      <c r="AA59" s="412">
        <f t="shared" si="13"/>
        <v>2638.75</v>
      </c>
      <c r="AB59" s="413">
        <v>0.08</v>
      </c>
      <c r="AC59" s="232" t="s">
        <v>96</v>
      </c>
      <c r="AD59" s="237">
        <v>253242.41</v>
      </c>
      <c r="AE59" s="230" t="s">
        <v>52</v>
      </c>
      <c r="AF59" s="240"/>
      <c r="AG59" s="240"/>
    </row>
    <row r="60" spans="2:33" s="244" customFormat="1" ht="15" customHeight="1">
      <c r="B60" s="230" t="s">
        <v>719</v>
      </c>
      <c r="C60" s="231" t="s">
        <v>293</v>
      </c>
      <c r="D60" s="232" t="s">
        <v>720</v>
      </c>
      <c r="E60" s="233" t="s">
        <v>94</v>
      </c>
      <c r="F60" s="233" t="s">
        <v>295</v>
      </c>
      <c r="G60" s="230" t="s">
        <v>36</v>
      </c>
      <c r="H60" s="230" t="s">
        <v>37</v>
      </c>
      <c r="I60" s="194">
        <v>166</v>
      </c>
      <c r="J60" s="234">
        <v>44998</v>
      </c>
      <c r="K60" s="241">
        <v>46824</v>
      </c>
      <c r="L60" s="234">
        <v>46278</v>
      </c>
      <c r="M60" s="237">
        <v>4457.1000000000004</v>
      </c>
      <c r="N60" s="230" t="s">
        <v>38</v>
      </c>
      <c r="O60" s="194">
        <v>1</v>
      </c>
      <c r="P60" s="235">
        <f t="shared" si="14"/>
        <v>4457.1000000000004</v>
      </c>
      <c r="Q60" s="236">
        <f t="shared" si="15"/>
        <v>26.85</v>
      </c>
      <c r="R60" s="230"/>
      <c r="S60" s="411">
        <v>210</v>
      </c>
      <c r="T60" s="237">
        <f t="shared" si="16"/>
        <v>166</v>
      </c>
      <c r="U60" s="411">
        <f t="shared" si="12"/>
        <v>34860</v>
      </c>
      <c r="V60" s="230" t="s">
        <v>44</v>
      </c>
      <c r="W60" s="238" t="s">
        <v>1102</v>
      </c>
      <c r="X60" s="239">
        <v>46388</v>
      </c>
      <c r="Y60" s="191">
        <f t="shared" si="8"/>
        <v>120.3417</v>
      </c>
      <c r="Z60" s="411">
        <v>37.590000000000003</v>
      </c>
      <c r="AA60" s="412">
        <f t="shared" si="13"/>
        <v>6239.9400000000005</v>
      </c>
      <c r="AB60" s="413">
        <v>0.08</v>
      </c>
      <c r="AC60" s="232" t="s">
        <v>608</v>
      </c>
      <c r="AD60" s="237">
        <v>704619.3</v>
      </c>
      <c r="AE60" s="230" t="s">
        <v>52</v>
      </c>
      <c r="AF60" s="240"/>
      <c r="AG60" s="240"/>
    </row>
    <row r="61" spans="2:33" s="244" customFormat="1" ht="15" customHeight="1">
      <c r="B61" s="230" t="s">
        <v>721</v>
      </c>
      <c r="C61" s="231" t="s">
        <v>293</v>
      </c>
      <c r="D61" s="232" t="s">
        <v>720</v>
      </c>
      <c r="E61" s="233" t="s">
        <v>94</v>
      </c>
      <c r="F61" s="233" t="s">
        <v>295</v>
      </c>
      <c r="G61" s="230" t="s">
        <v>36</v>
      </c>
      <c r="H61" s="230" t="s">
        <v>37</v>
      </c>
      <c r="I61" s="194">
        <v>69</v>
      </c>
      <c r="J61" s="234">
        <v>44998</v>
      </c>
      <c r="K61" s="241">
        <v>46824</v>
      </c>
      <c r="L61" s="234">
        <v>46278</v>
      </c>
      <c r="M61" s="237">
        <v>1852.65</v>
      </c>
      <c r="N61" s="230" t="s">
        <v>38</v>
      </c>
      <c r="O61" s="194">
        <v>1</v>
      </c>
      <c r="P61" s="235">
        <f t="shared" si="14"/>
        <v>1852.65</v>
      </c>
      <c r="Q61" s="236">
        <f t="shared" si="15"/>
        <v>26.85</v>
      </c>
      <c r="R61" s="230"/>
      <c r="S61" s="411">
        <v>210</v>
      </c>
      <c r="T61" s="237">
        <f t="shared" si="16"/>
        <v>69</v>
      </c>
      <c r="U61" s="411">
        <f t="shared" si="12"/>
        <v>14490</v>
      </c>
      <c r="V61" s="230" t="s">
        <v>44</v>
      </c>
      <c r="W61" s="238" t="s">
        <v>1102</v>
      </c>
      <c r="X61" s="239">
        <v>46388</v>
      </c>
      <c r="Y61" s="191">
        <f t="shared" si="8"/>
        <v>50.021550000000005</v>
      </c>
      <c r="Z61" s="411">
        <v>37.590000000000003</v>
      </c>
      <c r="AA61" s="412">
        <f t="shared" si="13"/>
        <v>2593.71</v>
      </c>
      <c r="AB61" s="413">
        <v>0.08</v>
      </c>
      <c r="AC61" s="232" t="s">
        <v>96</v>
      </c>
      <c r="AD61" s="237">
        <v>755984.85</v>
      </c>
      <c r="AE61" s="230" t="s">
        <v>52</v>
      </c>
      <c r="AF61" s="240"/>
      <c r="AG61" s="240"/>
    </row>
    <row r="62" spans="2:33" s="244" customFormat="1" ht="15" customHeight="1">
      <c r="B62" s="230" t="s">
        <v>722</v>
      </c>
      <c r="C62" s="231" t="s">
        <v>274</v>
      </c>
      <c r="D62" s="232" t="s">
        <v>723</v>
      </c>
      <c r="E62" s="233" t="s">
        <v>94</v>
      </c>
      <c r="F62" s="233" t="s">
        <v>112</v>
      </c>
      <c r="G62" s="230" t="s">
        <v>36</v>
      </c>
      <c r="H62" s="230" t="s">
        <v>37</v>
      </c>
      <c r="I62" s="194">
        <v>40</v>
      </c>
      <c r="J62" s="234">
        <v>40078</v>
      </c>
      <c r="K62" s="241">
        <v>47695</v>
      </c>
      <c r="L62" s="230"/>
      <c r="M62" s="237">
        <v>468</v>
      </c>
      <c r="N62" s="230" t="s">
        <v>38</v>
      </c>
      <c r="O62" s="194">
        <v>1</v>
      </c>
      <c r="P62" s="235">
        <f t="shared" si="14"/>
        <v>468</v>
      </c>
      <c r="Q62" s="236">
        <f t="shared" si="15"/>
        <v>11.7</v>
      </c>
      <c r="R62" s="230" t="s">
        <v>102</v>
      </c>
      <c r="S62" s="411">
        <v>210</v>
      </c>
      <c r="T62" s="237">
        <f t="shared" si="16"/>
        <v>40</v>
      </c>
      <c r="U62" s="411">
        <f t="shared" si="12"/>
        <v>8400</v>
      </c>
      <c r="V62" s="230" t="s">
        <v>72</v>
      </c>
      <c r="W62" s="238" t="s">
        <v>1095</v>
      </c>
      <c r="X62" s="239">
        <v>46388</v>
      </c>
      <c r="Y62" s="191">
        <f t="shared" si="8"/>
        <v>12.635999999999999</v>
      </c>
      <c r="Z62" s="411">
        <v>27.9</v>
      </c>
      <c r="AA62" s="412">
        <f t="shared" si="13"/>
        <v>1116</v>
      </c>
      <c r="AB62" s="413">
        <v>0.125</v>
      </c>
      <c r="AC62" s="232"/>
      <c r="AD62" s="240"/>
      <c r="AE62" s="230"/>
      <c r="AF62" s="240"/>
      <c r="AG62" s="240"/>
    </row>
    <row r="63" spans="2:33" s="244" customFormat="1" ht="15" customHeight="1">
      <c r="B63" s="230" t="s">
        <v>724</v>
      </c>
      <c r="C63" s="231" t="s">
        <v>274</v>
      </c>
      <c r="D63" s="232" t="s">
        <v>723</v>
      </c>
      <c r="E63" s="233" t="s">
        <v>94</v>
      </c>
      <c r="F63" s="233" t="s">
        <v>112</v>
      </c>
      <c r="G63" s="230" t="s">
        <v>36</v>
      </c>
      <c r="H63" s="230" t="s">
        <v>37</v>
      </c>
      <c r="I63" s="194">
        <v>557</v>
      </c>
      <c r="J63" s="234">
        <v>40078</v>
      </c>
      <c r="K63" s="241">
        <v>47695</v>
      </c>
      <c r="L63" s="230"/>
      <c r="M63" s="237">
        <v>6516.9</v>
      </c>
      <c r="N63" s="230" t="s">
        <v>38</v>
      </c>
      <c r="O63" s="194">
        <v>1</v>
      </c>
      <c r="P63" s="235">
        <f t="shared" si="14"/>
        <v>6516.9</v>
      </c>
      <c r="Q63" s="236">
        <f t="shared" si="15"/>
        <v>11.7</v>
      </c>
      <c r="R63" s="230" t="s">
        <v>102</v>
      </c>
      <c r="S63" s="411">
        <v>210</v>
      </c>
      <c r="T63" s="237">
        <f t="shared" si="16"/>
        <v>557</v>
      </c>
      <c r="U63" s="411">
        <f t="shared" si="12"/>
        <v>116970</v>
      </c>
      <c r="V63" s="230" t="s">
        <v>72</v>
      </c>
      <c r="W63" s="238" t="s">
        <v>1095</v>
      </c>
      <c r="X63" s="239">
        <v>46388</v>
      </c>
      <c r="Y63" s="191">
        <f t="shared" si="8"/>
        <v>175.9563</v>
      </c>
      <c r="Z63" s="411">
        <v>27.9</v>
      </c>
      <c r="AA63" s="412">
        <f t="shared" si="13"/>
        <v>15540.3</v>
      </c>
      <c r="AB63" s="413">
        <v>0.125</v>
      </c>
      <c r="AC63" s="232"/>
      <c r="AD63" s="240"/>
      <c r="AE63" s="230"/>
      <c r="AF63" s="240"/>
      <c r="AG63" s="240"/>
    </row>
    <row r="64" spans="2:33" s="244" customFormat="1" ht="15" customHeight="1">
      <c r="B64" s="230" t="s">
        <v>725</v>
      </c>
      <c r="C64" s="231" t="s">
        <v>207</v>
      </c>
      <c r="D64" s="232" t="s">
        <v>726</v>
      </c>
      <c r="E64" s="233" t="s">
        <v>34</v>
      </c>
      <c r="F64" s="233" t="s">
        <v>64</v>
      </c>
      <c r="G64" s="230" t="s">
        <v>36</v>
      </c>
      <c r="H64" s="230" t="s">
        <v>37</v>
      </c>
      <c r="I64" s="194">
        <v>28</v>
      </c>
      <c r="J64" s="234">
        <v>46055</v>
      </c>
      <c r="K64" s="241">
        <v>47880</v>
      </c>
      <c r="L64" s="230"/>
      <c r="M64" s="237">
        <v>1887.2</v>
      </c>
      <c r="N64" s="230" t="s">
        <v>38</v>
      </c>
      <c r="O64" s="194">
        <v>1</v>
      </c>
      <c r="P64" s="235">
        <f t="shared" si="14"/>
        <v>1887.2</v>
      </c>
      <c r="Q64" s="236">
        <f t="shared" si="15"/>
        <v>67.400000000000006</v>
      </c>
      <c r="R64" s="230"/>
      <c r="S64" s="411">
        <v>210</v>
      </c>
      <c r="T64" s="237">
        <f t="shared" si="16"/>
        <v>28</v>
      </c>
      <c r="U64" s="411">
        <f t="shared" si="12"/>
        <v>5880</v>
      </c>
      <c r="V64" s="230" t="s">
        <v>72</v>
      </c>
      <c r="W64" s="238" t="s">
        <v>45</v>
      </c>
      <c r="X64" s="239">
        <v>46388</v>
      </c>
      <c r="Y64" s="191">
        <f t="shared" si="8"/>
        <v>50.9544</v>
      </c>
      <c r="Z64" s="411">
        <v>37.85</v>
      </c>
      <c r="AA64" s="412">
        <f t="shared" si="13"/>
        <v>1059.8</v>
      </c>
      <c r="AB64" s="413">
        <v>0.08</v>
      </c>
      <c r="AC64" s="232" t="s">
        <v>51</v>
      </c>
      <c r="AD64" s="237">
        <v>203846.6</v>
      </c>
      <c r="AE64" s="230" t="s">
        <v>52</v>
      </c>
      <c r="AF64" s="240"/>
      <c r="AG64" s="240"/>
    </row>
    <row r="65" spans="2:33" s="244" customFormat="1" ht="15" customHeight="1">
      <c r="B65" s="230" t="s">
        <v>727</v>
      </c>
      <c r="C65" s="231" t="s">
        <v>728</v>
      </c>
      <c r="D65" s="232" t="s">
        <v>729</v>
      </c>
      <c r="E65" s="233" t="s">
        <v>140</v>
      </c>
      <c r="F65" s="233" t="s">
        <v>141</v>
      </c>
      <c r="G65" s="230" t="s">
        <v>36</v>
      </c>
      <c r="H65" s="230" t="s">
        <v>37</v>
      </c>
      <c r="I65" s="194">
        <v>50.5</v>
      </c>
      <c r="J65" s="234">
        <v>44788</v>
      </c>
      <c r="K65" s="241">
        <v>46613</v>
      </c>
      <c r="L65" s="230"/>
      <c r="M65" s="237">
        <v>2121.5050000000001</v>
      </c>
      <c r="N65" s="230" t="s">
        <v>38</v>
      </c>
      <c r="O65" s="194">
        <v>1</v>
      </c>
      <c r="P65" s="235">
        <f t="shared" si="14"/>
        <v>2121.5050000000001</v>
      </c>
      <c r="Q65" s="236">
        <f t="shared" si="15"/>
        <v>42.010000000000005</v>
      </c>
      <c r="R65" s="230"/>
      <c r="S65" s="411">
        <v>210</v>
      </c>
      <c r="T65" s="237">
        <f t="shared" si="16"/>
        <v>50.5</v>
      </c>
      <c r="U65" s="411">
        <f t="shared" si="12"/>
        <v>10605</v>
      </c>
      <c r="V65" s="230" t="s">
        <v>44</v>
      </c>
      <c r="W65" s="238" t="s">
        <v>1096</v>
      </c>
      <c r="X65" s="239">
        <v>46388</v>
      </c>
      <c r="Y65" s="191">
        <f t="shared" si="8"/>
        <v>57.280635000000004</v>
      </c>
      <c r="Z65" s="411">
        <v>42.1</v>
      </c>
      <c r="AA65" s="412">
        <f t="shared" si="13"/>
        <v>2126.0500000000002</v>
      </c>
      <c r="AB65" s="413">
        <v>0.08</v>
      </c>
      <c r="AC65" s="232" t="s">
        <v>96</v>
      </c>
      <c r="AD65" s="237">
        <v>246441.35339999999</v>
      </c>
      <c r="AE65" s="230" t="s">
        <v>52</v>
      </c>
      <c r="AF65" s="240"/>
      <c r="AG65" s="240"/>
    </row>
    <row r="66" spans="2:33" s="244" customFormat="1" ht="15" customHeight="1">
      <c r="B66" s="230" t="s">
        <v>730</v>
      </c>
      <c r="C66" s="231" t="s">
        <v>391</v>
      </c>
      <c r="D66" s="232" t="s">
        <v>731</v>
      </c>
      <c r="E66" s="233" t="s">
        <v>34</v>
      </c>
      <c r="F66" s="233" t="s">
        <v>50</v>
      </c>
      <c r="G66" s="230" t="s">
        <v>36</v>
      </c>
      <c r="H66" s="230" t="s">
        <v>37</v>
      </c>
      <c r="I66" s="194">
        <v>196.7</v>
      </c>
      <c r="J66" s="234">
        <v>44105</v>
      </c>
      <c r="K66" s="241">
        <v>47149</v>
      </c>
      <c r="L66" s="230"/>
      <c r="M66" s="237">
        <v>4797.5129999999999</v>
      </c>
      <c r="N66" s="230" t="s">
        <v>38</v>
      </c>
      <c r="O66" s="194">
        <v>1</v>
      </c>
      <c r="P66" s="235">
        <f t="shared" si="14"/>
        <v>4797.5129999999999</v>
      </c>
      <c r="Q66" s="236">
        <f t="shared" si="15"/>
        <v>24.39</v>
      </c>
      <c r="R66" s="230"/>
      <c r="S66" s="411">
        <v>210</v>
      </c>
      <c r="T66" s="237">
        <f t="shared" si="16"/>
        <v>196.7</v>
      </c>
      <c r="U66" s="411">
        <f t="shared" si="12"/>
        <v>41307</v>
      </c>
      <c r="V66" s="230" t="s">
        <v>44</v>
      </c>
      <c r="W66" s="238" t="s">
        <v>1095</v>
      </c>
      <c r="X66" s="239">
        <v>46388</v>
      </c>
      <c r="Y66" s="191">
        <f t="shared" si="8"/>
        <v>129.53285099999999</v>
      </c>
      <c r="Z66" s="411">
        <v>38.5</v>
      </c>
      <c r="AA66" s="412">
        <f t="shared" si="13"/>
        <v>7572.95</v>
      </c>
      <c r="AB66" s="413">
        <v>0.08</v>
      </c>
      <c r="AC66" s="232" t="s">
        <v>51</v>
      </c>
      <c r="AD66" s="237">
        <v>608485.28</v>
      </c>
      <c r="AE66" s="230" t="s">
        <v>52</v>
      </c>
      <c r="AF66" s="240"/>
      <c r="AG66" s="240"/>
    </row>
    <row r="67" spans="2:33" s="244" customFormat="1" ht="15" customHeight="1">
      <c r="B67" s="230" t="s">
        <v>732</v>
      </c>
      <c r="C67" s="231" t="s">
        <v>135</v>
      </c>
      <c r="D67" s="232" t="s">
        <v>733</v>
      </c>
      <c r="E67" s="233" t="s">
        <v>94</v>
      </c>
      <c r="F67" s="233" t="s">
        <v>112</v>
      </c>
      <c r="G67" s="230" t="s">
        <v>36</v>
      </c>
      <c r="H67" s="230" t="s">
        <v>37</v>
      </c>
      <c r="I67" s="194">
        <v>126</v>
      </c>
      <c r="J67" s="234">
        <v>41820</v>
      </c>
      <c r="K67" s="241">
        <v>47483</v>
      </c>
      <c r="L67" s="241">
        <v>46388</v>
      </c>
      <c r="M67" s="237">
        <v>3226.86</v>
      </c>
      <c r="N67" s="230" t="s">
        <v>38</v>
      </c>
      <c r="O67" s="194">
        <v>1</v>
      </c>
      <c r="P67" s="235">
        <f t="shared" si="14"/>
        <v>3226.86</v>
      </c>
      <c r="Q67" s="236">
        <f t="shared" si="15"/>
        <v>25.61</v>
      </c>
      <c r="R67" s="230"/>
      <c r="S67" s="411">
        <v>210</v>
      </c>
      <c r="T67" s="237">
        <f t="shared" si="16"/>
        <v>126</v>
      </c>
      <c r="U67" s="411">
        <f t="shared" si="12"/>
        <v>26460</v>
      </c>
      <c r="V67" s="230" t="s">
        <v>72</v>
      </c>
      <c r="W67" s="238" t="s">
        <v>1095</v>
      </c>
      <c r="X67" s="239">
        <v>46388</v>
      </c>
      <c r="Y67" s="191">
        <f t="shared" si="8"/>
        <v>87.125219999999999</v>
      </c>
      <c r="Z67" s="411">
        <v>44.14</v>
      </c>
      <c r="AA67" s="412">
        <f t="shared" si="13"/>
        <v>5561.64</v>
      </c>
      <c r="AB67" s="413">
        <v>0.08</v>
      </c>
      <c r="AC67" s="232" t="s">
        <v>96</v>
      </c>
      <c r="AD67" s="237">
        <v>413055.3</v>
      </c>
      <c r="AE67" s="230" t="s">
        <v>52</v>
      </c>
      <c r="AF67" s="240"/>
      <c r="AG67" s="240"/>
    </row>
    <row r="68" spans="2:33" s="244" customFormat="1" ht="15" customHeight="1">
      <c r="B68" s="230" t="s">
        <v>734</v>
      </c>
      <c r="C68" s="231" t="s">
        <v>735</v>
      </c>
      <c r="D68" s="232" t="s">
        <v>736</v>
      </c>
      <c r="E68" s="233" t="s">
        <v>94</v>
      </c>
      <c r="F68" s="233" t="s">
        <v>112</v>
      </c>
      <c r="G68" s="230" t="s">
        <v>36</v>
      </c>
      <c r="H68" s="230" t="s">
        <v>37</v>
      </c>
      <c r="I68" s="194">
        <v>107.5</v>
      </c>
      <c r="J68" s="234">
        <v>45658</v>
      </c>
      <c r="K68" s="241">
        <v>47848</v>
      </c>
      <c r="L68" s="230"/>
      <c r="M68" s="237">
        <v>3523.85</v>
      </c>
      <c r="N68" s="230" t="s">
        <v>38</v>
      </c>
      <c r="O68" s="194">
        <v>1</v>
      </c>
      <c r="P68" s="235">
        <f t="shared" si="14"/>
        <v>3523.85</v>
      </c>
      <c r="Q68" s="236">
        <f t="shared" si="15"/>
        <v>32.78</v>
      </c>
      <c r="R68" s="230"/>
      <c r="S68" s="411">
        <v>210</v>
      </c>
      <c r="T68" s="237">
        <f t="shared" si="16"/>
        <v>107.5</v>
      </c>
      <c r="U68" s="411">
        <f t="shared" si="12"/>
        <v>22575</v>
      </c>
      <c r="V68" s="230" t="s">
        <v>72</v>
      </c>
      <c r="W68" s="238" t="s">
        <v>1103</v>
      </c>
      <c r="X68" s="239">
        <v>46388</v>
      </c>
      <c r="Y68" s="191">
        <f t="shared" si="8"/>
        <v>95.14394999999999</v>
      </c>
      <c r="Z68" s="411">
        <v>42</v>
      </c>
      <c r="AA68" s="412">
        <f t="shared" si="13"/>
        <v>4515</v>
      </c>
      <c r="AB68" s="413">
        <v>0.08</v>
      </c>
      <c r="AC68" s="232" t="s">
        <v>737</v>
      </c>
      <c r="AD68" s="237">
        <v>419307</v>
      </c>
      <c r="AE68" s="230" t="s">
        <v>52</v>
      </c>
      <c r="AF68" s="240"/>
      <c r="AG68" s="240"/>
    </row>
    <row r="69" spans="2:33" s="244" customFormat="1" ht="15" customHeight="1">
      <c r="B69" s="230" t="s">
        <v>738</v>
      </c>
      <c r="C69" s="231" t="s">
        <v>250</v>
      </c>
      <c r="D69" s="232" t="s">
        <v>739</v>
      </c>
      <c r="E69" s="233" t="s">
        <v>94</v>
      </c>
      <c r="F69" s="233" t="s">
        <v>112</v>
      </c>
      <c r="G69" s="230" t="s">
        <v>36</v>
      </c>
      <c r="H69" s="230" t="s">
        <v>37</v>
      </c>
      <c r="I69" s="194">
        <v>84.5</v>
      </c>
      <c r="J69" s="234">
        <v>40077</v>
      </c>
      <c r="K69" s="241">
        <v>46286</v>
      </c>
      <c r="L69" s="230"/>
      <c r="M69" s="237">
        <v>3852.355</v>
      </c>
      <c r="N69" s="230" t="s">
        <v>38</v>
      </c>
      <c r="O69" s="194">
        <v>1</v>
      </c>
      <c r="P69" s="235">
        <f t="shared" si="14"/>
        <v>3852.355</v>
      </c>
      <c r="Q69" s="236">
        <f t="shared" si="15"/>
        <v>45.59</v>
      </c>
      <c r="R69" s="230"/>
      <c r="S69" s="411">
        <v>210</v>
      </c>
      <c r="T69" s="237">
        <f t="shared" si="16"/>
        <v>84.5</v>
      </c>
      <c r="U69" s="411">
        <f t="shared" si="12"/>
        <v>17745</v>
      </c>
      <c r="V69" s="230" t="s">
        <v>44</v>
      </c>
      <c r="W69" s="238" t="s">
        <v>1095</v>
      </c>
      <c r="X69" s="239">
        <v>46388</v>
      </c>
      <c r="Y69" s="191">
        <f t="shared" si="8"/>
        <v>104.01358500000001</v>
      </c>
      <c r="Z69" s="411">
        <v>44.34</v>
      </c>
      <c r="AA69" s="412">
        <f t="shared" si="13"/>
        <v>3746.7300000000005</v>
      </c>
      <c r="AB69" s="413">
        <v>0.08</v>
      </c>
      <c r="AC69" s="232" t="s">
        <v>96</v>
      </c>
      <c r="AD69" s="237">
        <v>424856.50135500001</v>
      </c>
      <c r="AE69" s="230" t="s">
        <v>52</v>
      </c>
      <c r="AF69" s="240"/>
      <c r="AG69" s="240"/>
    </row>
    <row r="70" spans="2:33" s="244" customFormat="1" ht="15" customHeight="1">
      <c r="B70" s="230" t="s">
        <v>740</v>
      </c>
      <c r="C70" s="231" t="s">
        <v>741</v>
      </c>
      <c r="D70" s="232" t="s">
        <v>742</v>
      </c>
      <c r="E70" s="233" t="s">
        <v>100</v>
      </c>
      <c r="F70" s="233" t="s">
        <v>129</v>
      </c>
      <c r="G70" s="230" t="s">
        <v>36</v>
      </c>
      <c r="H70" s="230" t="s">
        <v>37</v>
      </c>
      <c r="I70" s="194">
        <v>90</v>
      </c>
      <c r="J70" s="234">
        <v>45413</v>
      </c>
      <c r="K70" s="241">
        <v>47238</v>
      </c>
      <c r="L70" s="230"/>
      <c r="M70" s="237">
        <v>182134.8</v>
      </c>
      <c r="N70" s="230" t="s">
        <v>52</v>
      </c>
      <c r="O70" s="194">
        <f>C3</f>
        <v>24.4</v>
      </c>
      <c r="P70" s="235">
        <f t="shared" si="14"/>
        <v>7464.5409836065573</v>
      </c>
      <c r="Q70" s="236">
        <f t="shared" si="15"/>
        <v>82.93934426229508</v>
      </c>
      <c r="R70" s="230"/>
      <c r="S70" s="411">
        <v>210</v>
      </c>
      <c r="T70" s="237">
        <f t="shared" si="16"/>
        <v>90</v>
      </c>
      <c r="U70" s="411">
        <f t="shared" ref="U70:U81" si="17">T70*S70</f>
        <v>18900</v>
      </c>
      <c r="V70" s="230" t="s">
        <v>72</v>
      </c>
      <c r="W70" s="238" t="s">
        <v>1097</v>
      </c>
      <c r="X70" s="239">
        <v>46388</v>
      </c>
      <c r="Y70" s="191">
        <f t="shared" si="8"/>
        <v>201.54260655737704</v>
      </c>
      <c r="Z70" s="411">
        <v>35.86</v>
      </c>
      <c r="AA70" s="412">
        <f t="shared" ref="AA70:AA101" si="18">Z70*I70</f>
        <v>3227.4</v>
      </c>
      <c r="AB70" s="413">
        <v>0.09</v>
      </c>
      <c r="AC70" s="232" t="s">
        <v>96</v>
      </c>
      <c r="AD70" s="237">
        <v>741471.78599999996</v>
      </c>
      <c r="AE70" s="230" t="s">
        <v>52</v>
      </c>
      <c r="AF70" s="240"/>
      <c r="AG70" s="240"/>
    </row>
    <row r="71" spans="2:33" s="244" customFormat="1" ht="15" customHeight="1">
      <c r="B71" s="230" t="s">
        <v>743</v>
      </c>
      <c r="C71" s="231" t="s">
        <v>744</v>
      </c>
      <c r="D71" s="232" t="s">
        <v>745</v>
      </c>
      <c r="E71" s="233" t="s">
        <v>100</v>
      </c>
      <c r="F71" s="233" t="s">
        <v>317</v>
      </c>
      <c r="G71" s="230" t="s">
        <v>36</v>
      </c>
      <c r="H71" s="230" t="s">
        <v>37</v>
      </c>
      <c r="I71" s="194">
        <v>56.5</v>
      </c>
      <c r="J71" s="234">
        <v>43465</v>
      </c>
      <c r="K71" s="241">
        <v>47208</v>
      </c>
      <c r="L71" s="230"/>
      <c r="M71" s="237">
        <v>1813.65</v>
      </c>
      <c r="N71" s="230" t="s">
        <v>38</v>
      </c>
      <c r="O71" s="194">
        <v>1</v>
      </c>
      <c r="P71" s="235">
        <f t="shared" si="14"/>
        <v>1813.65</v>
      </c>
      <c r="Q71" s="236">
        <f t="shared" si="15"/>
        <v>32.1</v>
      </c>
      <c r="R71" s="230"/>
      <c r="S71" s="411">
        <v>210</v>
      </c>
      <c r="T71" s="237">
        <f t="shared" si="16"/>
        <v>56.5</v>
      </c>
      <c r="U71" s="411">
        <f t="shared" si="17"/>
        <v>11865</v>
      </c>
      <c r="V71" s="230" t="s">
        <v>72</v>
      </c>
      <c r="W71" s="238" t="s">
        <v>1095</v>
      </c>
      <c r="X71" s="239">
        <v>46388</v>
      </c>
      <c r="Y71" s="191">
        <f t="shared" si="8"/>
        <v>48.96855</v>
      </c>
      <c r="Z71" s="411">
        <v>38.5</v>
      </c>
      <c r="AA71" s="412">
        <f t="shared" si="18"/>
        <v>2175.25</v>
      </c>
      <c r="AB71" s="413"/>
      <c r="AC71" s="232" t="s">
        <v>51</v>
      </c>
      <c r="AD71" s="237">
        <v>203964.34575000001</v>
      </c>
      <c r="AE71" s="230" t="s">
        <v>52</v>
      </c>
      <c r="AF71" s="240"/>
      <c r="AG71" s="240"/>
    </row>
    <row r="72" spans="2:33" s="244" customFormat="1" ht="15" customHeight="1">
      <c r="B72" s="230" t="s">
        <v>746</v>
      </c>
      <c r="C72" s="231" t="s">
        <v>747</v>
      </c>
      <c r="D72" s="232" t="s">
        <v>748</v>
      </c>
      <c r="E72" s="233" t="s">
        <v>34</v>
      </c>
      <c r="F72" s="233" t="s">
        <v>35</v>
      </c>
      <c r="G72" s="230" t="s">
        <v>36</v>
      </c>
      <c r="H72" s="230" t="s">
        <v>37</v>
      </c>
      <c r="I72" s="194">
        <v>82.5</v>
      </c>
      <c r="J72" s="234">
        <v>43497</v>
      </c>
      <c r="K72" s="241">
        <v>47150</v>
      </c>
      <c r="L72" s="230"/>
      <c r="M72" s="237">
        <v>3631.65</v>
      </c>
      <c r="N72" s="230" t="s">
        <v>38</v>
      </c>
      <c r="O72" s="194">
        <v>1</v>
      </c>
      <c r="P72" s="235">
        <f t="shared" si="14"/>
        <v>3631.65</v>
      </c>
      <c r="Q72" s="236">
        <f t="shared" si="15"/>
        <v>44.02</v>
      </c>
      <c r="R72" s="230"/>
      <c r="S72" s="411">
        <v>210</v>
      </c>
      <c r="T72" s="237">
        <f t="shared" si="16"/>
        <v>82.5</v>
      </c>
      <c r="U72" s="411">
        <f t="shared" si="17"/>
        <v>17325</v>
      </c>
      <c r="V72" s="230" t="s">
        <v>72</v>
      </c>
      <c r="W72" s="238" t="s">
        <v>1095</v>
      </c>
      <c r="X72" s="239">
        <v>46388</v>
      </c>
      <c r="Y72" s="191">
        <f t="shared" si="8"/>
        <v>98.054550000000006</v>
      </c>
      <c r="Z72" s="411">
        <v>38.83</v>
      </c>
      <c r="AA72" s="412">
        <f t="shared" si="18"/>
        <v>3203.4749999999999</v>
      </c>
      <c r="AB72" s="413">
        <v>0.08</v>
      </c>
      <c r="AC72" s="232" t="s">
        <v>51</v>
      </c>
      <c r="AD72" s="237">
        <v>271445.62</v>
      </c>
      <c r="AE72" s="230" t="s">
        <v>52</v>
      </c>
      <c r="AF72" s="240"/>
      <c r="AG72" s="240"/>
    </row>
    <row r="73" spans="2:33" s="244" customFormat="1" ht="15" customHeight="1">
      <c r="B73" s="230" t="s">
        <v>749</v>
      </c>
      <c r="C73" s="231" t="s">
        <v>391</v>
      </c>
      <c r="D73" s="232" t="s">
        <v>750</v>
      </c>
      <c r="E73" s="233" t="s">
        <v>34</v>
      </c>
      <c r="F73" s="233" t="s">
        <v>35</v>
      </c>
      <c r="G73" s="230" t="s">
        <v>36</v>
      </c>
      <c r="H73" s="230" t="s">
        <v>37</v>
      </c>
      <c r="I73" s="194">
        <v>66</v>
      </c>
      <c r="J73" s="234">
        <v>43497</v>
      </c>
      <c r="K73" s="241">
        <v>47150</v>
      </c>
      <c r="L73" s="230"/>
      <c r="M73" s="237">
        <v>2905.32</v>
      </c>
      <c r="N73" s="230" t="s">
        <v>38</v>
      </c>
      <c r="O73" s="194">
        <v>1</v>
      </c>
      <c r="P73" s="235">
        <f t="shared" si="14"/>
        <v>2905.32</v>
      </c>
      <c r="Q73" s="236">
        <f t="shared" si="15"/>
        <v>44.02</v>
      </c>
      <c r="R73" s="230"/>
      <c r="S73" s="411">
        <v>210</v>
      </c>
      <c r="T73" s="237">
        <f t="shared" si="16"/>
        <v>66</v>
      </c>
      <c r="U73" s="411">
        <f t="shared" si="17"/>
        <v>13860</v>
      </c>
      <c r="V73" s="230" t="s">
        <v>72</v>
      </c>
      <c r="W73" s="238" t="s">
        <v>1095</v>
      </c>
      <c r="X73" s="239">
        <v>46388</v>
      </c>
      <c r="Y73" s="191">
        <f t="shared" si="8"/>
        <v>78.443640000000002</v>
      </c>
      <c r="Z73" s="411">
        <v>38.83</v>
      </c>
      <c r="AA73" s="412">
        <f t="shared" si="18"/>
        <v>2562.7799999999997</v>
      </c>
      <c r="AB73" s="413">
        <v>0.08</v>
      </c>
      <c r="AC73" s="232" t="s">
        <v>51</v>
      </c>
      <c r="AD73" s="237">
        <v>261165.59</v>
      </c>
      <c r="AE73" s="230" t="s">
        <v>52</v>
      </c>
      <c r="AF73" s="240"/>
      <c r="AG73" s="240"/>
    </row>
    <row r="74" spans="2:33" s="244" customFormat="1" ht="15" customHeight="1">
      <c r="B74" s="230" t="s">
        <v>751</v>
      </c>
      <c r="C74" s="231" t="s">
        <v>391</v>
      </c>
      <c r="D74" s="232" t="s">
        <v>752</v>
      </c>
      <c r="E74" s="233" t="s">
        <v>34</v>
      </c>
      <c r="F74" s="233" t="s">
        <v>35</v>
      </c>
      <c r="G74" s="230" t="s">
        <v>36</v>
      </c>
      <c r="H74" s="230" t="s">
        <v>37</v>
      </c>
      <c r="I74" s="194">
        <v>56</v>
      </c>
      <c r="J74" s="234">
        <v>43497</v>
      </c>
      <c r="K74" s="241">
        <v>47150</v>
      </c>
      <c r="L74" s="230"/>
      <c r="M74" s="237">
        <v>2465.12</v>
      </c>
      <c r="N74" s="230" t="s">
        <v>38</v>
      </c>
      <c r="O74" s="194">
        <v>1</v>
      </c>
      <c r="P74" s="235">
        <f t="shared" si="14"/>
        <v>2465.12</v>
      </c>
      <c r="Q74" s="236">
        <f t="shared" si="15"/>
        <v>44.019999999999996</v>
      </c>
      <c r="R74" s="230"/>
      <c r="S74" s="411">
        <v>210</v>
      </c>
      <c r="T74" s="237">
        <f t="shared" si="16"/>
        <v>56</v>
      </c>
      <c r="U74" s="411">
        <f t="shared" si="17"/>
        <v>11760</v>
      </c>
      <c r="V74" s="230" t="s">
        <v>72</v>
      </c>
      <c r="W74" s="238" t="s">
        <v>1095</v>
      </c>
      <c r="X74" s="239">
        <v>46388</v>
      </c>
      <c r="Y74" s="191">
        <f t="shared" si="8"/>
        <v>66.558239999999998</v>
      </c>
      <c r="Z74" s="411">
        <v>38.83</v>
      </c>
      <c r="AA74" s="412">
        <f t="shared" si="18"/>
        <v>2174.48</v>
      </c>
      <c r="AB74" s="413">
        <v>0.08</v>
      </c>
      <c r="AC74" s="232" t="s">
        <v>51</v>
      </c>
      <c r="AD74" s="237">
        <v>287646.82</v>
      </c>
      <c r="AE74" s="230" t="s">
        <v>52</v>
      </c>
      <c r="AF74" s="240"/>
      <c r="AG74" s="240"/>
    </row>
    <row r="75" spans="2:33" s="244" customFormat="1" ht="15" customHeight="1">
      <c r="B75" s="230" t="s">
        <v>753</v>
      </c>
      <c r="C75" s="231" t="s">
        <v>378</v>
      </c>
      <c r="D75" s="232" t="s">
        <v>403</v>
      </c>
      <c r="E75" s="233" t="s">
        <v>34</v>
      </c>
      <c r="F75" s="233" t="s">
        <v>35</v>
      </c>
      <c r="G75" s="230" t="s">
        <v>36</v>
      </c>
      <c r="H75" s="230" t="s">
        <v>37</v>
      </c>
      <c r="I75" s="194">
        <v>61</v>
      </c>
      <c r="J75" s="234">
        <v>43586</v>
      </c>
      <c r="K75" s="241">
        <v>47422</v>
      </c>
      <c r="L75" s="230"/>
      <c r="M75" s="237">
        <v>1216.95</v>
      </c>
      <c r="N75" s="230" t="s">
        <v>38</v>
      </c>
      <c r="O75" s="194">
        <v>1</v>
      </c>
      <c r="P75" s="235">
        <f t="shared" si="14"/>
        <v>1216.95</v>
      </c>
      <c r="Q75" s="236">
        <f t="shared" si="15"/>
        <v>19.95</v>
      </c>
      <c r="R75" s="230"/>
      <c r="S75" s="411">
        <v>210</v>
      </c>
      <c r="T75" s="237">
        <f t="shared" si="16"/>
        <v>61</v>
      </c>
      <c r="U75" s="411">
        <f t="shared" si="17"/>
        <v>12810</v>
      </c>
      <c r="V75" s="230" t="s">
        <v>72</v>
      </c>
      <c r="W75" s="238" t="s">
        <v>1095</v>
      </c>
      <c r="X75" s="239">
        <v>46388</v>
      </c>
      <c r="Y75" s="191">
        <f t="shared" si="8"/>
        <v>32.85765</v>
      </c>
      <c r="Z75" s="411">
        <v>38.03</v>
      </c>
      <c r="AA75" s="412">
        <f t="shared" si="18"/>
        <v>2319.83</v>
      </c>
      <c r="AB75" s="413">
        <v>0.05</v>
      </c>
      <c r="AC75" s="232" t="s">
        <v>96</v>
      </c>
      <c r="AD75" s="237">
        <v>200000</v>
      </c>
      <c r="AE75" s="230" t="s">
        <v>52</v>
      </c>
      <c r="AF75" s="240"/>
      <c r="AG75" s="240"/>
    </row>
    <row r="76" spans="2:33" s="244" customFormat="1" ht="15" customHeight="1">
      <c r="B76" s="230" t="s">
        <v>754</v>
      </c>
      <c r="C76" s="231" t="s">
        <v>378</v>
      </c>
      <c r="D76" s="232" t="s">
        <v>379</v>
      </c>
      <c r="E76" s="233" t="s">
        <v>34</v>
      </c>
      <c r="F76" s="233" t="s">
        <v>35</v>
      </c>
      <c r="G76" s="230" t="s">
        <v>36</v>
      </c>
      <c r="H76" s="230" t="s">
        <v>37</v>
      </c>
      <c r="I76" s="194">
        <v>102</v>
      </c>
      <c r="J76" s="234">
        <v>43385</v>
      </c>
      <c r="K76" s="241">
        <v>47220</v>
      </c>
      <c r="L76" s="230"/>
      <c r="M76" s="237">
        <v>1571.82</v>
      </c>
      <c r="N76" s="230" t="s">
        <v>38</v>
      </c>
      <c r="O76" s="194">
        <v>1</v>
      </c>
      <c r="P76" s="235">
        <f t="shared" si="14"/>
        <v>1571.82</v>
      </c>
      <c r="Q76" s="236">
        <f t="shared" si="15"/>
        <v>15.41</v>
      </c>
      <c r="R76" s="230"/>
      <c r="S76" s="411">
        <v>210</v>
      </c>
      <c r="T76" s="237">
        <f t="shared" si="16"/>
        <v>102</v>
      </c>
      <c r="U76" s="411">
        <f t="shared" si="17"/>
        <v>21420</v>
      </c>
      <c r="V76" s="230" t="s">
        <v>72</v>
      </c>
      <c r="W76" s="238" t="s">
        <v>1095</v>
      </c>
      <c r="X76" s="239">
        <v>46388</v>
      </c>
      <c r="Y76" s="191">
        <f t="shared" si="8"/>
        <v>42.439139999999995</v>
      </c>
      <c r="Z76" s="411">
        <v>38.5</v>
      </c>
      <c r="AA76" s="412">
        <f t="shared" si="18"/>
        <v>3927</v>
      </c>
      <c r="AB76" s="413">
        <v>0.05</v>
      </c>
      <c r="AC76" s="232" t="s">
        <v>96</v>
      </c>
      <c r="AD76" s="237">
        <v>217172.3</v>
      </c>
      <c r="AE76" s="230" t="s">
        <v>52</v>
      </c>
      <c r="AF76" s="240"/>
      <c r="AG76" s="240"/>
    </row>
    <row r="77" spans="2:33" s="244" customFormat="1" ht="15" customHeight="1">
      <c r="B77" s="230" t="s">
        <v>755</v>
      </c>
      <c r="C77" s="231" t="s">
        <v>293</v>
      </c>
      <c r="D77" s="232" t="s">
        <v>756</v>
      </c>
      <c r="E77" s="233" t="s">
        <v>94</v>
      </c>
      <c r="F77" s="233" t="s">
        <v>295</v>
      </c>
      <c r="G77" s="230" t="s">
        <v>36</v>
      </c>
      <c r="H77" s="230" t="s">
        <v>37</v>
      </c>
      <c r="I77" s="194">
        <v>85</v>
      </c>
      <c r="J77" s="234">
        <v>40095</v>
      </c>
      <c r="K77" s="241">
        <v>47542</v>
      </c>
      <c r="L77" s="234">
        <v>46446</v>
      </c>
      <c r="M77" s="237">
        <v>3293.75</v>
      </c>
      <c r="N77" s="230" t="s">
        <v>38</v>
      </c>
      <c r="O77" s="194">
        <v>1</v>
      </c>
      <c r="P77" s="235">
        <f t="shared" si="14"/>
        <v>3293.75</v>
      </c>
      <c r="Q77" s="236">
        <f t="shared" si="15"/>
        <v>38.75</v>
      </c>
      <c r="R77" s="230"/>
      <c r="S77" s="411">
        <v>210</v>
      </c>
      <c r="T77" s="237">
        <f t="shared" si="16"/>
        <v>85</v>
      </c>
      <c r="U77" s="411">
        <f t="shared" si="17"/>
        <v>17850</v>
      </c>
      <c r="V77" s="230" t="s">
        <v>44</v>
      </c>
      <c r="W77" s="238" t="s">
        <v>1095</v>
      </c>
      <c r="X77" s="239">
        <v>46388</v>
      </c>
      <c r="Y77" s="191">
        <f t="shared" si="8"/>
        <v>88.931250000000006</v>
      </c>
      <c r="Z77" s="411">
        <v>44.33</v>
      </c>
      <c r="AA77" s="412">
        <f t="shared" si="18"/>
        <v>3768.0499999999997</v>
      </c>
      <c r="AB77" s="413">
        <v>0.08</v>
      </c>
      <c r="AC77" s="232" t="s">
        <v>96</v>
      </c>
      <c r="AD77" s="237">
        <v>380658.86</v>
      </c>
      <c r="AE77" s="230" t="s">
        <v>52</v>
      </c>
      <c r="AF77" s="240"/>
      <c r="AG77" s="240"/>
    </row>
    <row r="78" spans="2:33" s="244" customFormat="1" ht="15" customHeight="1">
      <c r="B78" s="230" t="s">
        <v>757</v>
      </c>
      <c r="C78" s="231" t="s">
        <v>293</v>
      </c>
      <c r="D78" s="232" t="s">
        <v>756</v>
      </c>
      <c r="E78" s="233" t="s">
        <v>94</v>
      </c>
      <c r="F78" s="233" t="s">
        <v>295</v>
      </c>
      <c r="G78" s="230" t="s">
        <v>36</v>
      </c>
      <c r="H78" s="230" t="s">
        <v>37</v>
      </c>
      <c r="I78" s="194">
        <v>44</v>
      </c>
      <c r="J78" s="234">
        <v>40095</v>
      </c>
      <c r="K78" s="241">
        <v>47542</v>
      </c>
      <c r="L78" s="234">
        <v>46996</v>
      </c>
      <c r="M78" s="237">
        <v>121</v>
      </c>
      <c r="N78" s="230" t="s">
        <v>38</v>
      </c>
      <c r="O78" s="194">
        <v>1</v>
      </c>
      <c r="P78" s="235">
        <f t="shared" si="14"/>
        <v>121</v>
      </c>
      <c r="Q78" s="236">
        <f t="shared" si="15"/>
        <v>2.75</v>
      </c>
      <c r="R78" s="230"/>
      <c r="S78" s="411"/>
      <c r="T78" s="237">
        <f t="shared" si="16"/>
        <v>44</v>
      </c>
      <c r="U78" s="411">
        <f t="shared" si="17"/>
        <v>0</v>
      </c>
      <c r="V78" s="230" t="s">
        <v>44</v>
      </c>
      <c r="W78" s="238" t="s">
        <v>1095</v>
      </c>
      <c r="X78" s="239">
        <v>46388</v>
      </c>
      <c r="Y78" s="191">
        <f t="shared" si="8"/>
        <v>3.2669999999999999</v>
      </c>
      <c r="Z78" s="411">
        <v>0</v>
      </c>
      <c r="AA78" s="412">
        <f t="shared" si="18"/>
        <v>0</v>
      </c>
      <c r="AB78" s="413">
        <v>0.08</v>
      </c>
      <c r="AC78" s="232"/>
      <c r="AD78" s="240"/>
      <c r="AE78" s="230"/>
      <c r="AF78" s="240"/>
      <c r="AG78" s="240"/>
    </row>
    <row r="79" spans="2:33" s="244" customFormat="1" ht="15" customHeight="1">
      <c r="B79" s="230" t="s">
        <v>758</v>
      </c>
      <c r="C79" s="231" t="s">
        <v>759</v>
      </c>
      <c r="D79" s="232" t="s">
        <v>760</v>
      </c>
      <c r="E79" s="233" t="s">
        <v>94</v>
      </c>
      <c r="F79" s="233" t="s">
        <v>112</v>
      </c>
      <c r="G79" s="230" t="s">
        <v>36</v>
      </c>
      <c r="H79" s="230" t="s">
        <v>37</v>
      </c>
      <c r="I79" s="194">
        <v>522</v>
      </c>
      <c r="J79" s="234">
        <v>40238</v>
      </c>
      <c r="K79" s="241">
        <v>46812</v>
      </c>
      <c r="L79" s="230"/>
      <c r="M79" s="237">
        <v>6264</v>
      </c>
      <c r="N79" s="230" t="s">
        <v>38</v>
      </c>
      <c r="O79" s="194">
        <v>1</v>
      </c>
      <c r="P79" s="235">
        <f t="shared" si="14"/>
        <v>6264</v>
      </c>
      <c r="Q79" s="236">
        <f t="shared" si="15"/>
        <v>12</v>
      </c>
      <c r="R79" s="230"/>
      <c r="S79" s="411">
        <v>210</v>
      </c>
      <c r="T79" s="237">
        <f t="shared" si="16"/>
        <v>522</v>
      </c>
      <c r="U79" s="411">
        <f t="shared" si="17"/>
        <v>109620</v>
      </c>
      <c r="V79" s="230" t="s">
        <v>44</v>
      </c>
      <c r="W79" s="238" t="s">
        <v>1095</v>
      </c>
      <c r="X79" s="239">
        <v>46388</v>
      </c>
      <c r="Y79" s="191">
        <f t="shared" si="8"/>
        <v>169.12799999999999</v>
      </c>
      <c r="Z79" s="411">
        <v>0</v>
      </c>
      <c r="AA79" s="412">
        <f t="shared" si="18"/>
        <v>0</v>
      </c>
      <c r="AB79" s="413">
        <v>7.0000000000000007E-2</v>
      </c>
      <c r="AC79" s="232" t="s">
        <v>51</v>
      </c>
      <c r="AD79" s="237">
        <v>1017540</v>
      </c>
      <c r="AE79" s="230" t="s">
        <v>52</v>
      </c>
      <c r="AF79" s="240"/>
      <c r="AG79" s="240"/>
    </row>
    <row r="80" spans="2:33" s="244" customFormat="1" ht="15" customHeight="1">
      <c r="B80" s="230" t="s">
        <v>761</v>
      </c>
      <c r="C80" s="231" t="s">
        <v>217</v>
      </c>
      <c r="D80" s="232" t="s">
        <v>598</v>
      </c>
      <c r="E80" s="233" t="s">
        <v>94</v>
      </c>
      <c r="F80" s="233" t="s">
        <v>219</v>
      </c>
      <c r="G80" s="230" t="s">
        <v>36</v>
      </c>
      <c r="H80" s="230" t="s">
        <v>37</v>
      </c>
      <c r="I80" s="194">
        <v>599</v>
      </c>
      <c r="J80" s="234">
        <v>40079</v>
      </c>
      <c r="K80" s="241">
        <v>46752</v>
      </c>
      <c r="L80" s="230"/>
      <c r="M80" s="237">
        <v>10452.549999999999</v>
      </c>
      <c r="N80" s="230" t="s">
        <v>38</v>
      </c>
      <c r="O80" s="194">
        <v>1</v>
      </c>
      <c r="P80" s="235">
        <f t="shared" si="14"/>
        <v>10452.549999999999</v>
      </c>
      <c r="Q80" s="236">
        <f t="shared" si="15"/>
        <v>17.45</v>
      </c>
      <c r="R80" s="230"/>
      <c r="S80" s="411">
        <f>6.7*C3</f>
        <v>163.47999999999999</v>
      </c>
      <c r="T80" s="237">
        <f t="shared" si="16"/>
        <v>599</v>
      </c>
      <c r="U80" s="411">
        <f t="shared" si="17"/>
        <v>97924.51999999999</v>
      </c>
      <c r="V80" s="230" t="s">
        <v>44</v>
      </c>
      <c r="W80" s="238" t="s">
        <v>1095</v>
      </c>
      <c r="X80" s="239">
        <v>46388</v>
      </c>
      <c r="Y80" s="191">
        <f t="shared" si="8"/>
        <v>282.21884999999997</v>
      </c>
      <c r="Z80" s="411">
        <v>0</v>
      </c>
      <c r="AA80" s="412">
        <f t="shared" si="18"/>
        <v>0</v>
      </c>
      <c r="AB80" s="413">
        <v>6.5000000000000002E-2</v>
      </c>
      <c r="AC80" s="232"/>
      <c r="AD80" s="240"/>
      <c r="AE80" s="230"/>
      <c r="AF80" s="240"/>
      <c r="AG80" s="240"/>
    </row>
    <row r="81" spans="2:33" s="244" customFormat="1" ht="15" customHeight="1">
      <c r="B81" s="230" t="s">
        <v>762</v>
      </c>
      <c r="C81" s="231" t="s">
        <v>110</v>
      </c>
      <c r="D81" s="232" t="s">
        <v>111</v>
      </c>
      <c r="E81" s="233" t="s">
        <v>94</v>
      </c>
      <c r="F81" s="233" t="s">
        <v>112</v>
      </c>
      <c r="G81" s="230" t="s">
        <v>36</v>
      </c>
      <c r="H81" s="230" t="s">
        <v>37</v>
      </c>
      <c r="I81" s="194">
        <v>1187</v>
      </c>
      <c r="J81" s="234">
        <v>40129</v>
      </c>
      <c r="K81" s="241">
        <v>47433</v>
      </c>
      <c r="L81" s="230"/>
      <c r="M81" s="237">
        <v>225363.82</v>
      </c>
      <c r="N81" s="230" t="s">
        <v>52</v>
      </c>
      <c r="O81" s="194">
        <f>C3</f>
        <v>24.4</v>
      </c>
      <c r="P81" s="235"/>
      <c r="Q81" s="236"/>
      <c r="R81" s="230"/>
      <c r="S81" s="411"/>
      <c r="T81" s="237">
        <f t="shared" si="16"/>
        <v>1187</v>
      </c>
      <c r="U81" s="411">
        <f t="shared" si="17"/>
        <v>0</v>
      </c>
      <c r="V81" s="230" t="s">
        <v>44</v>
      </c>
      <c r="W81" s="238" t="s">
        <v>1234</v>
      </c>
      <c r="X81" s="239"/>
      <c r="Y81" s="239"/>
      <c r="Z81" s="411">
        <v>0</v>
      </c>
      <c r="AA81" s="412">
        <f t="shared" si="18"/>
        <v>0</v>
      </c>
      <c r="AB81" s="413">
        <v>0.105</v>
      </c>
      <c r="AC81" s="232"/>
      <c r="AD81" s="240"/>
      <c r="AE81" s="230"/>
      <c r="AF81" s="240"/>
      <c r="AG81" s="240"/>
    </row>
    <row r="82" spans="2:33" s="244" customFormat="1" ht="15" customHeight="1">
      <c r="B82" s="230" t="s">
        <v>763</v>
      </c>
      <c r="C82" s="231" t="s">
        <v>92</v>
      </c>
      <c r="D82" s="232" t="s">
        <v>764</v>
      </c>
      <c r="E82" s="233" t="s">
        <v>94</v>
      </c>
      <c r="F82" s="233" t="s">
        <v>219</v>
      </c>
      <c r="G82" s="230" t="s">
        <v>36</v>
      </c>
      <c r="H82" s="230" t="s">
        <v>37</v>
      </c>
      <c r="I82" s="194">
        <v>363</v>
      </c>
      <c r="J82" s="234">
        <v>41383</v>
      </c>
      <c r="K82" s="241">
        <v>47149</v>
      </c>
      <c r="L82" s="230"/>
      <c r="M82" s="237">
        <v>4824.2700000000004</v>
      </c>
      <c r="N82" s="230" t="s">
        <v>38</v>
      </c>
      <c r="O82" s="194">
        <v>1</v>
      </c>
      <c r="P82" s="235"/>
      <c r="Q82" s="236">
        <f t="shared" ref="Q82:Q105" si="19">IF(I82&gt;0,P82/I82,"")</f>
        <v>0</v>
      </c>
      <c r="R82" s="230"/>
      <c r="S82" s="411"/>
      <c r="T82" s="237">
        <f t="shared" si="16"/>
        <v>363</v>
      </c>
      <c r="U82" s="411">
        <f t="shared" ref="U82:U134" si="20">T82*S82</f>
        <v>0</v>
      </c>
      <c r="V82" s="230" t="s">
        <v>44</v>
      </c>
      <c r="W82" s="238" t="s">
        <v>1095</v>
      </c>
      <c r="X82" s="239">
        <v>46388</v>
      </c>
      <c r="Y82" s="191">
        <f t="shared" si="8"/>
        <v>0</v>
      </c>
      <c r="Z82" s="411">
        <v>0</v>
      </c>
      <c r="AA82" s="412">
        <f t="shared" si="18"/>
        <v>0</v>
      </c>
      <c r="AB82" s="413">
        <v>0.08</v>
      </c>
      <c r="AC82" s="232" t="s">
        <v>96</v>
      </c>
      <c r="AD82" s="237">
        <v>1054496</v>
      </c>
      <c r="AE82" s="230" t="s">
        <v>52</v>
      </c>
      <c r="AF82" s="240"/>
      <c r="AG82" s="240"/>
    </row>
    <row r="83" spans="2:33" s="244" customFormat="1" ht="15" customHeight="1">
      <c r="B83" s="230" t="s">
        <v>765</v>
      </c>
      <c r="C83" s="231" t="s">
        <v>766</v>
      </c>
      <c r="D83" s="232" t="s">
        <v>767</v>
      </c>
      <c r="E83" s="233" t="s">
        <v>34</v>
      </c>
      <c r="F83" s="233" t="s">
        <v>50</v>
      </c>
      <c r="G83" s="230" t="s">
        <v>36</v>
      </c>
      <c r="H83" s="230" t="s">
        <v>37</v>
      </c>
      <c r="I83" s="194">
        <v>58</v>
      </c>
      <c r="J83" s="234">
        <v>43467</v>
      </c>
      <c r="K83" s="241">
        <v>47514</v>
      </c>
      <c r="L83" s="230"/>
      <c r="M83" s="237">
        <v>2085.6799999999998</v>
      </c>
      <c r="N83" s="230" t="s">
        <v>38</v>
      </c>
      <c r="O83" s="194">
        <v>1</v>
      </c>
      <c r="P83" s="235">
        <f t="shared" ref="P83:P105" si="21">IF(N83="CZK",M83/O83,M83)</f>
        <v>2085.6799999999998</v>
      </c>
      <c r="Q83" s="236">
        <f t="shared" si="19"/>
        <v>35.959999999999994</v>
      </c>
      <c r="R83" s="230"/>
      <c r="S83" s="411">
        <v>210</v>
      </c>
      <c r="T83" s="237">
        <f t="shared" si="16"/>
        <v>58</v>
      </c>
      <c r="U83" s="411">
        <f t="shared" si="20"/>
        <v>12180</v>
      </c>
      <c r="V83" s="230" t="s">
        <v>44</v>
      </c>
      <c r="W83" s="238" t="s">
        <v>1095</v>
      </c>
      <c r="X83" s="239">
        <v>46388</v>
      </c>
      <c r="Y83" s="191">
        <f t="shared" ref="Y83:Y90" si="22">P83*$Y$3</f>
        <v>56.313359999999996</v>
      </c>
      <c r="Z83" s="411">
        <v>38.5</v>
      </c>
      <c r="AA83" s="412">
        <f t="shared" si="18"/>
        <v>2233</v>
      </c>
      <c r="AB83" s="413">
        <v>0.08</v>
      </c>
      <c r="AC83" s="232" t="s">
        <v>51</v>
      </c>
      <c r="AD83" s="237">
        <v>230846.22</v>
      </c>
      <c r="AE83" s="230" t="s">
        <v>52</v>
      </c>
      <c r="AF83" s="240"/>
      <c r="AG83" s="240"/>
    </row>
    <row r="84" spans="2:33" s="244" customFormat="1" ht="15" customHeight="1">
      <c r="B84" s="230" t="s">
        <v>768</v>
      </c>
      <c r="C84" s="231" t="s">
        <v>769</v>
      </c>
      <c r="D84" s="232" t="s">
        <v>770</v>
      </c>
      <c r="E84" s="233" t="s">
        <v>100</v>
      </c>
      <c r="F84" s="233" t="s">
        <v>344</v>
      </c>
      <c r="G84" s="230" t="s">
        <v>36</v>
      </c>
      <c r="H84" s="230" t="s">
        <v>37</v>
      </c>
      <c r="I84" s="194">
        <v>427.5</v>
      </c>
      <c r="J84" s="234">
        <v>42795</v>
      </c>
      <c r="K84" s="241">
        <v>46446</v>
      </c>
      <c r="L84" s="230"/>
      <c r="M84" s="237">
        <v>10794.375</v>
      </c>
      <c r="N84" s="230" t="s">
        <v>38</v>
      </c>
      <c r="O84" s="194">
        <v>1</v>
      </c>
      <c r="P84" s="235">
        <f t="shared" si="21"/>
        <v>10794.375</v>
      </c>
      <c r="Q84" s="236">
        <f t="shared" si="19"/>
        <v>25.25</v>
      </c>
      <c r="R84" s="230"/>
      <c r="S84" s="411">
        <v>210</v>
      </c>
      <c r="T84" s="237">
        <f t="shared" si="16"/>
        <v>427.5</v>
      </c>
      <c r="U84" s="411">
        <f t="shared" si="20"/>
        <v>89775</v>
      </c>
      <c r="V84" s="230" t="s">
        <v>44</v>
      </c>
      <c r="W84" s="238" t="s">
        <v>1095</v>
      </c>
      <c r="X84" s="239">
        <v>46388</v>
      </c>
      <c r="Y84" s="191">
        <f t="shared" si="22"/>
        <v>291.448125</v>
      </c>
      <c r="Z84" s="411">
        <v>39.89</v>
      </c>
      <c r="AA84" s="412">
        <f t="shared" si="18"/>
        <v>17052.974999999999</v>
      </c>
      <c r="AB84" s="413">
        <v>0.08</v>
      </c>
      <c r="AC84" s="232" t="s">
        <v>96</v>
      </c>
      <c r="AD84" s="237">
        <v>1349317.65684375</v>
      </c>
      <c r="AE84" s="230" t="s">
        <v>52</v>
      </c>
      <c r="AF84" s="240"/>
      <c r="AG84" s="240"/>
    </row>
    <row r="85" spans="2:33" s="244" customFormat="1" ht="15" customHeight="1">
      <c r="B85" s="230" t="s">
        <v>771</v>
      </c>
      <c r="C85" s="231" t="s">
        <v>772</v>
      </c>
      <c r="D85" s="232" t="s">
        <v>773</v>
      </c>
      <c r="E85" s="233" t="s">
        <v>100</v>
      </c>
      <c r="F85" s="233" t="s">
        <v>129</v>
      </c>
      <c r="G85" s="230" t="s">
        <v>36</v>
      </c>
      <c r="H85" s="230" t="s">
        <v>37</v>
      </c>
      <c r="I85" s="194">
        <v>101.5</v>
      </c>
      <c r="J85" s="234">
        <v>40695</v>
      </c>
      <c r="K85" s="241">
        <v>47269</v>
      </c>
      <c r="L85" s="230"/>
      <c r="M85" s="237">
        <v>2695.84</v>
      </c>
      <c r="N85" s="230" t="s">
        <v>38</v>
      </c>
      <c r="O85" s="194">
        <v>1</v>
      </c>
      <c r="P85" s="235">
        <f t="shared" si="21"/>
        <v>2695.84</v>
      </c>
      <c r="Q85" s="236">
        <f t="shared" si="19"/>
        <v>26.560000000000002</v>
      </c>
      <c r="R85" s="230"/>
      <c r="S85" s="411">
        <v>210</v>
      </c>
      <c r="T85" s="237">
        <f t="shared" si="16"/>
        <v>101.5</v>
      </c>
      <c r="U85" s="411">
        <f t="shared" si="20"/>
        <v>21315</v>
      </c>
      <c r="V85" s="230" t="s">
        <v>72</v>
      </c>
      <c r="W85" s="238" t="s">
        <v>1095</v>
      </c>
      <c r="X85" s="239">
        <v>46388</v>
      </c>
      <c r="Y85" s="191">
        <f t="shared" si="22"/>
        <v>72.787680000000009</v>
      </c>
      <c r="Z85" s="411">
        <v>43.49</v>
      </c>
      <c r="AA85" s="412">
        <f t="shared" si="18"/>
        <v>4414.2350000000006</v>
      </c>
      <c r="AB85" s="413">
        <v>6.5000000000000002E-2</v>
      </c>
      <c r="AC85" s="232" t="s">
        <v>96</v>
      </c>
      <c r="AD85" s="237">
        <v>333530.32</v>
      </c>
      <c r="AE85" s="230" t="s">
        <v>52</v>
      </c>
      <c r="AF85" s="240"/>
      <c r="AG85" s="240"/>
    </row>
    <row r="86" spans="2:33" s="244" customFormat="1" ht="15" customHeight="1">
      <c r="B86" s="230" t="s">
        <v>774</v>
      </c>
      <c r="C86" s="231" t="s">
        <v>775</v>
      </c>
      <c r="D86" s="232" t="s">
        <v>776</v>
      </c>
      <c r="E86" s="233" t="s">
        <v>94</v>
      </c>
      <c r="F86" s="233" t="s">
        <v>112</v>
      </c>
      <c r="G86" s="230" t="s">
        <v>36</v>
      </c>
      <c r="H86" s="230" t="s">
        <v>37</v>
      </c>
      <c r="I86" s="194">
        <v>189</v>
      </c>
      <c r="J86" s="234">
        <v>43191</v>
      </c>
      <c r="K86" s="241">
        <v>47208</v>
      </c>
      <c r="L86" s="230"/>
      <c r="M86" s="237">
        <v>6639.57</v>
      </c>
      <c r="N86" s="230" t="s">
        <v>38</v>
      </c>
      <c r="O86" s="194">
        <v>1</v>
      </c>
      <c r="P86" s="235">
        <f t="shared" si="21"/>
        <v>6639.57</v>
      </c>
      <c r="Q86" s="236">
        <f t="shared" si="19"/>
        <v>35.129999999999995</v>
      </c>
      <c r="R86" s="230"/>
      <c r="S86" s="411">
        <v>210</v>
      </c>
      <c r="T86" s="237">
        <f t="shared" si="16"/>
        <v>189</v>
      </c>
      <c r="U86" s="411">
        <f t="shared" si="20"/>
        <v>39690</v>
      </c>
      <c r="V86" s="230" t="s">
        <v>777</v>
      </c>
      <c r="W86" s="238" t="s">
        <v>1095</v>
      </c>
      <c r="X86" s="239">
        <v>46388</v>
      </c>
      <c r="Y86" s="191">
        <f t="shared" si="22"/>
        <v>179.26838999999998</v>
      </c>
      <c r="Z86" s="411">
        <v>39.03</v>
      </c>
      <c r="AA86" s="412">
        <f t="shared" si="18"/>
        <v>7376.67</v>
      </c>
      <c r="AB86" s="413">
        <v>0.08</v>
      </c>
      <c r="AC86" s="232" t="s">
        <v>51</v>
      </c>
      <c r="AD86" s="237">
        <v>656431.74</v>
      </c>
      <c r="AE86" s="230" t="s">
        <v>52</v>
      </c>
      <c r="AF86" s="240"/>
      <c r="AG86" s="240"/>
    </row>
    <row r="87" spans="2:33" s="244" customFormat="1" ht="15" customHeight="1">
      <c r="B87" s="230" t="s">
        <v>778</v>
      </c>
      <c r="C87" s="231" t="s">
        <v>342</v>
      </c>
      <c r="D87" s="232" t="s">
        <v>343</v>
      </c>
      <c r="E87" s="233" t="s">
        <v>100</v>
      </c>
      <c r="F87" s="233" t="s">
        <v>344</v>
      </c>
      <c r="G87" s="230" t="s">
        <v>36</v>
      </c>
      <c r="H87" s="230" t="s">
        <v>37</v>
      </c>
      <c r="I87" s="194">
        <v>116.5</v>
      </c>
      <c r="J87" s="234">
        <v>40392</v>
      </c>
      <c r="K87" s="241">
        <v>46752</v>
      </c>
      <c r="L87" s="230"/>
      <c r="M87" s="237">
        <v>3598.6849999999999</v>
      </c>
      <c r="N87" s="230" t="s">
        <v>38</v>
      </c>
      <c r="O87" s="194">
        <v>1</v>
      </c>
      <c r="P87" s="235">
        <f t="shared" si="21"/>
        <v>3598.6849999999999</v>
      </c>
      <c r="Q87" s="236">
        <f t="shared" si="19"/>
        <v>30.89</v>
      </c>
      <c r="R87" s="230"/>
      <c r="S87" s="411">
        <v>210</v>
      </c>
      <c r="T87" s="237">
        <f t="shared" si="16"/>
        <v>116.5</v>
      </c>
      <c r="U87" s="411">
        <f t="shared" si="20"/>
        <v>24465</v>
      </c>
      <c r="V87" s="230" t="s">
        <v>44</v>
      </c>
      <c r="W87" s="238" t="s">
        <v>1095</v>
      </c>
      <c r="X87" s="239">
        <v>46388</v>
      </c>
      <c r="Y87" s="191">
        <f t="shared" si="22"/>
        <v>97.164495000000002</v>
      </c>
      <c r="Z87" s="411">
        <v>45</v>
      </c>
      <c r="AA87" s="412">
        <f t="shared" si="18"/>
        <v>5242.5</v>
      </c>
      <c r="AB87" s="413">
        <v>0.08</v>
      </c>
      <c r="AC87" s="232"/>
      <c r="AD87" s="240"/>
      <c r="AE87" s="230"/>
      <c r="AF87" s="240"/>
      <c r="AG87" s="240"/>
    </row>
    <row r="88" spans="2:33" s="244" customFormat="1" ht="15" customHeight="1">
      <c r="B88" s="230" t="s">
        <v>779</v>
      </c>
      <c r="C88" s="231" t="s">
        <v>258</v>
      </c>
      <c r="D88" s="232" t="s">
        <v>259</v>
      </c>
      <c r="E88" s="233" t="s">
        <v>94</v>
      </c>
      <c r="F88" s="233" t="s">
        <v>112</v>
      </c>
      <c r="G88" s="230" t="s">
        <v>36</v>
      </c>
      <c r="H88" s="230" t="s">
        <v>37</v>
      </c>
      <c r="I88" s="194">
        <v>158</v>
      </c>
      <c r="J88" s="234">
        <v>42747</v>
      </c>
      <c r="K88" s="241">
        <v>46477</v>
      </c>
      <c r="L88" s="230"/>
      <c r="M88" s="237">
        <v>3774.62</v>
      </c>
      <c r="N88" s="230" t="s">
        <v>38</v>
      </c>
      <c r="O88" s="194">
        <v>1</v>
      </c>
      <c r="P88" s="235">
        <f t="shared" si="21"/>
        <v>3774.62</v>
      </c>
      <c r="Q88" s="236">
        <f t="shared" si="19"/>
        <v>23.89</v>
      </c>
      <c r="R88" s="230"/>
      <c r="S88" s="411">
        <v>303.79000000000002</v>
      </c>
      <c r="T88" s="237">
        <f t="shared" si="16"/>
        <v>158</v>
      </c>
      <c r="U88" s="411">
        <f t="shared" si="20"/>
        <v>47998.82</v>
      </c>
      <c r="V88" s="230" t="s">
        <v>44</v>
      </c>
      <c r="W88" s="238" t="s">
        <v>1095</v>
      </c>
      <c r="X88" s="239">
        <v>46388</v>
      </c>
      <c r="Y88" s="191">
        <f t="shared" si="22"/>
        <v>101.91473999999999</v>
      </c>
      <c r="Z88" s="411">
        <v>39.81</v>
      </c>
      <c r="AA88" s="412">
        <f t="shared" si="18"/>
        <v>6289.9800000000005</v>
      </c>
      <c r="AB88" s="413">
        <v>0.06</v>
      </c>
      <c r="AC88" s="232" t="s">
        <v>46</v>
      </c>
      <c r="AD88" s="237">
        <v>997300</v>
      </c>
      <c r="AE88" s="230" t="s">
        <v>52</v>
      </c>
      <c r="AF88" s="240"/>
      <c r="AG88" s="240"/>
    </row>
    <row r="89" spans="2:33" s="244" customFormat="1" ht="15" customHeight="1">
      <c r="B89" s="230" t="s">
        <v>780</v>
      </c>
      <c r="C89" s="231" t="s">
        <v>258</v>
      </c>
      <c r="D89" s="232" t="s">
        <v>259</v>
      </c>
      <c r="E89" s="233" t="s">
        <v>94</v>
      </c>
      <c r="F89" s="233" t="s">
        <v>112</v>
      </c>
      <c r="G89" s="230" t="s">
        <v>36</v>
      </c>
      <c r="H89" s="230" t="s">
        <v>37</v>
      </c>
      <c r="I89" s="194">
        <v>197</v>
      </c>
      <c r="J89" s="234">
        <v>42747</v>
      </c>
      <c r="K89" s="241">
        <v>46477</v>
      </c>
      <c r="L89" s="230"/>
      <c r="M89" s="237">
        <v>4706.33</v>
      </c>
      <c r="N89" s="230" t="s">
        <v>38</v>
      </c>
      <c r="O89" s="194">
        <v>1</v>
      </c>
      <c r="P89" s="235">
        <f t="shared" si="21"/>
        <v>4706.33</v>
      </c>
      <c r="Q89" s="236">
        <f t="shared" si="19"/>
        <v>23.89</v>
      </c>
      <c r="R89" s="230"/>
      <c r="S89" s="411">
        <v>303.79000000000002</v>
      </c>
      <c r="T89" s="237">
        <f t="shared" si="16"/>
        <v>197</v>
      </c>
      <c r="U89" s="411">
        <f t="shared" si="20"/>
        <v>59846.630000000005</v>
      </c>
      <c r="V89" s="230" t="s">
        <v>44</v>
      </c>
      <c r="W89" s="238" t="s">
        <v>1095</v>
      </c>
      <c r="X89" s="239">
        <v>46388</v>
      </c>
      <c r="Y89" s="191">
        <f t="shared" si="22"/>
        <v>127.07091</v>
      </c>
      <c r="Z89" s="411">
        <v>39.81</v>
      </c>
      <c r="AA89" s="412">
        <f t="shared" si="18"/>
        <v>7842.5700000000006</v>
      </c>
      <c r="AB89" s="413">
        <v>0.06</v>
      </c>
      <c r="AC89" s="232"/>
      <c r="AD89" s="240"/>
      <c r="AE89" s="230"/>
      <c r="AF89" s="240"/>
      <c r="AG89" s="240"/>
    </row>
    <row r="90" spans="2:33" s="244" customFormat="1" ht="15" customHeight="1">
      <c r="B90" s="230" t="s">
        <v>781</v>
      </c>
      <c r="C90" s="231" t="s">
        <v>92</v>
      </c>
      <c r="D90" s="232" t="s">
        <v>782</v>
      </c>
      <c r="E90" s="233" t="s">
        <v>94</v>
      </c>
      <c r="F90" s="233" t="s">
        <v>95</v>
      </c>
      <c r="G90" s="230" t="s">
        <v>36</v>
      </c>
      <c r="H90" s="230" t="s">
        <v>37</v>
      </c>
      <c r="I90" s="194">
        <v>574.5</v>
      </c>
      <c r="J90" s="234">
        <v>45846</v>
      </c>
      <c r="K90" s="241">
        <v>47907</v>
      </c>
      <c r="L90" s="230"/>
      <c r="M90" s="237">
        <v>5745</v>
      </c>
      <c r="N90" s="230" t="s">
        <v>38</v>
      </c>
      <c r="O90" s="194">
        <v>1</v>
      </c>
      <c r="P90" s="235">
        <f t="shared" si="21"/>
        <v>5745</v>
      </c>
      <c r="Q90" s="236">
        <f t="shared" si="19"/>
        <v>10</v>
      </c>
      <c r="R90" s="230"/>
      <c r="S90" s="411">
        <f>6.5*C3</f>
        <v>158.6</v>
      </c>
      <c r="T90" s="237">
        <f t="shared" si="16"/>
        <v>574.5</v>
      </c>
      <c r="U90" s="411">
        <f t="shared" si="20"/>
        <v>91115.7</v>
      </c>
      <c r="V90" s="230" t="s">
        <v>783</v>
      </c>
      <c r="W90" s="238" t="s">
        <v>1104</v>
      </c>
      <c r="X90" s="239">
        <v>46388</v>
      </c>
      <c r="Y90" s="191">
        <f t="shared" si="22"/>
        <v>155.11500000000001</v>
      </c>
      <c r="Z90" s="411">
        <v>0</v>
      </c>
      <c r="AA90" s="412">
        <f t="shared" si="18"/>
        <v>0</v>
      </c>
      <c r="AB90" s="413">
        <v>0.09</v>
      </c>
      <c r="AC90" s="232" t="s">
        <v>96</v>
      </c>
      <c r="AD90" s="237">
        <v>34409.68</v>
      </c>
      <c r="AE90" s="230" t="s">
        <v>38</v>
      </c>
      <c r="AF90" s="240"/>
      <c r="AG90" s="240"/>
    </row>
    <row r="91" spans="2:33" s="244" customFormat="1" ht="15" customHeight="1">
      <c r="B91" s="230" t="s">
        <v>784</v>
      </c>
      <c r="C91" s="231" t="s">
        <v>332</v>
      </c>
      <c r="D91" s="232" t="s">
        <v>785</v>
      </c>
      <c r="E91" s="233" t="s">
        <v>100</v>
      </c>
      <c r="F91" s="233" t="s">
        <v>317</v>
      </c>
      <c r="G91" s="230" t="s">
        <v>36</v>
      </c>
      <c r="H91" s="230" t="s">
        <v>37</v>
      </c>
      <c r="I91" s="194">
        <v>83</v>
      </c>
      <c r="J91" s="234">
        <v>45717</v>
      </c>
      <c r="K91" s="241">
        <v>47542</v>
      </c>
      <c r="L91" s="230"/>
      <c r="M91" s="237">
        <v>3403</v>
      </c>
      <c r="N91" s="230" t="s">
        <v>38</v>
      </c>
      <c r="O91" s="194">
        <v>1</v>
      </c>
      <c r="P91" s="235">
        <f t="shared" si="21"/>
        <v>3403</v>
      </c>
      <c r="Q91" s="236">
        <f t="shared" si="19"/>
        <v>41</v>
      </c>
      <c r="R91" s="230" t="s">
        <v>102</v>
      </c>
      <c r="S91" s="411">
        <v>210</v>
      </c>
      <c r="T91" s="237">
        <f t="shared" ref="T91:T98" si="23">I91</f>
        <v>83</v>
      </c>
      <c r="U91" s="411">
        <f t="shared" si="20"/>
        <v>17430</v>
      </c>
      <c r="V91" s="230" t="s">
        <v>72</v>
      </c>
      <c r="W91" s="238" t="s">
        <v>1105</v>
      </c>
      <c r="X91" s="239">
        <v>46753</v>
      </c>
      <c r="Y91" s="239"/>
      <c r="Z91" s="411">
        <v>44.46</v>
      </c>
      <c r="AA91" s="412">
        <f t="shared" si="18"/>
        <v>3690.1800000000003</v>
      </c>
      <c r="AB91" s="413">
        <v>0.08</v>
      </c>
      <c r="AC91" s="232" t="s">
        <v>96</v>
      </c>
      <c r="AD91" s="237">
        <v>397522</v>
      </c>
      <c r="AE91" s="230" t="s">
        <v>52</v>
      </c>
      <c r="AF91" s="240"/>
      <c r="AG91" s="240"/>
    </row>
    <row r="92" spans="2:33" s="244" customFormat="1" ht="15" customHeight="1">
      <c r="B92" s="230" t="s">
        <v>786</v>
      </c>
      <c r="C92" s="231" t="s">
        <v>255</v>
      </c>
      <c r="D92" s="232" t="s">
        <v>787</v>
      </c>
      <c r="E92" s="233" t="s">
        <v>145</v>
      </c>
      <c r="F92" s="233" t="s">
        <v>146</v>
      </c>
      <c r="G92" s="230" t="s">
        <v>36</v>
      </c>
      <c r="H92" s="230" t="s">
        <v>37</v>
      </c>
      <c r="I92" s="194">
        <v>1322</v>
      </c>
      <c r="J92" s="234">
        <v>44109</v>
      </c>
      <c r="K92" s="241">
        <v>48121</v>
      </c>
      <c r="L92" s="230"/>
      <c r="M92" s="237">
        <v>18389.02</v>
      </c>
      <c r="N92" s="230" t="s">
        <v>38</v>
      </c>
      <c r="O92" s="194">
        <v>1</v>
      </c>
      <c r="P92" s="235">
        <f t="shared" si="21"/>
        <v>18389.02</v>
      </c>
      <c r="Q92" s="236">
        <f t="shared" si="19"/>
        <v>13.91</v>
      </c>
      <c r="R92" s="230"/>
      <c r="S92" s="411">
        <v>126.52</v>
      </c>
      <c r="T92" s="237">
        <f t="shared" si="23"/>
        <v>1322</v>
      </c>
      <c r="U92" s="411">
        <f t="shared" si="20"/>
        <v>167259.44</v>
      </c>
      <c r="V92" s="230" t="s">
        <v>72</v>
      </c>
      <c r="W92" s="238" t="s">
        <v>1095</v>
      </c>
      <c r="X92" s="239">
        <v>46388</v>
      </c>
      <c r="Y92" s="191">
        <f t="shared" ref="Y92:Y98" si="24">P92*$Y$3</f>
        <v>496.50353999999999</v>
      </c>
      <c r="Z92" s="411">
        <v>18.97</v>
      </c>
      <c r="AA92" s="412">
        <f t="shared" si="18"/>
        <v>25078.34</v>
      </c>
      <c r="AB92" s="413">
        <v>0.05</v>
      </c>
      <c r="AC92" s="232" t="s">
        <v>96</v>
      </c>
      <c r="AD92" s="237">
        <v>2375915.5860000001</v>
      </c>
      <c r="AE92" s="230" t="s">
        <v>52</v>
      </c>
      <c r="AF92" s="240"/>
      <c r="AG92" s="240"/>
    </row>
    <row r="93" spans="2:33" s="244" customFormat="1" ht="15" customHeight="1">
      <c r="B93" s="230" t="s">
        <v>788</v>
      </c>
      <c r="C93" s="231" t="s">
        <v>668</v>
      </c>
      <c r="D93" s="232" t="s">
        <v>669</v>
      </c>
      <c r="E93" s="233" t="s">
        <v>34</v>
      </c>
      <c r="F93" s="233" t="s">
        <v>280</v>
      </c>
      <c r="G93" s="230" t="s">
        <v>36</v>
      </c>
      <c r="H93" s="230" t="s">
        <v>37</v>
      </c>
      <c r="I93" s="194">
        <v>74</v>
      </c>
      <c r="J93" s="234">
        <v>45110</v>
      </c>
      <c r="K93" s="241">
        <v>48762</v>
      </c>
      <c r="L93" s="230"/>
      <c r="M93" s="237">
        <v>3458.02</v>
      </c>
      <c r="N93" s="230" t="s">
        <v>38</v>
      </c>
      <c r="O93" s="194">
        <v>1</v>
      </c>
      <c r="P93" s="235">
        <f t="shared" si="21"/>
        <v>3458.02</v>
      </c>
      <c r="Q93" s="236">
        <f t="shared" si="19"/>
        <v>46.73</v>
      </c>
      <c r="R93" s="230"/>
      <c r="S93" s="411">
        <v>210</v>
      </c>
      <c r="T93" s="237">
        <f t="shared" si="23"/>
        <v>74</v>
      </c>
      <c r="U93" s="411">
        <f t="shared" si="20"/>
        <v>15540</v>
      </c>
      <c r="V93" s="230" t="s">
        <v>44</v>
      </c>
      <c r="W93" s="238" t="s">
        <v>1096</v>
      </c>
      <c r="X93" s="239">
        <v>46388</v>
      </c>
      <c r="Y93" s="191">
        <f t="shared" si="24"/>
        <v>93.366540000000001</v>
      </c>
      <c r="Z93" s="411">
        <v>40.96</v>
      </c>
      <c r="AA93" s="412">
        <f t="shared" si="18"/>
        <v>3031.04</v>
      </c>
      <c r="AB93" s="413">
        <v>0.08</v>
      </c>
      <c r="AC93" s="232" t="s">
        <v>96</v>
      </c>
      <c r="AD93" s="237">
        <v>415300</v>
      </c>
      <c r="AE93" s="230" t="s">
        <v>52</v>
      </c>
      <c r="AF93" s="240"/>
      <c r="AG93" s="240"/>
    </row>
    <row r="94" spans="2:33" s="244" customFormat="1" ht="15" customHeight="1">
      <c r="B94" s="230" t="s">
        <v>789</v>
      </c>
      <c r="C94" s="231" t="s">
        <v>790</v>
      </c>
      <c r="D94" s="232" t="s">
        <v>791</v>
      </c>
      <c r="E94" s="233" t="s">
        <v>94</v>
      </c>
      <c r="F94" s="233" t="s">
        <v>95</v>
      </c>
      <c r="G94" s="230" t="s">
        <v>36</v>
      </c>
      <c r="H94" s="230" t="s">
        <v>37</v>
      </c>
      <c r="I94" s="194">
        <v>225</v>
      </c>
      <c r="J94" s="234">
        <v>41725</v>
      </c>
      <c r="K94" s="241">
        <v>47314</v>
      </c>
      <c r="L94" s="230"/>
      <c r="M94" s="237">
        <v>4500</v>
      </c>
      <c r="N94" s="230" t="s">
        <v>38</v>
      </c>
      <c r="O94" s="194">
        <v>1</v>
      </c>
      <c r="P94" s="235">
        <f t="shared" si="21"/>
        <v>4500</v>
      </c>
      <c r="Q94" s="236">
        <f t="shared" si="19"/>
        <v>20</v>
      </c>
      <c r="R94" s="230" t="s">
        <v>102</v>
      </c>
      <c r="S94" s="411">
        <v>210</v>
      </c>
      <c r="T94" s="237">
        <f t="shared" si="23"/>
        <v>225</v>
      </c>
      <c r="U94" s="411">
        <f t="shared" si="20"/>
        <v>47250</v>
      </c>
      <c r="V94" s="230" t="s">
        <v>44</v>
      </c>
      <c r="W94" s="238" t="s">
        <v>1095</v>
      </c>
      <c r="X94" s="239">
        <v>46388</v>
      </c>
      <c r="Y94" s="191">
        <f t="shared" si="24"/>
        <v>121.5</v>
      </c>
      <c r="Z94" s="411">
        <v>42.83</v>
      </c>
      <c r="AA94" s="412">
        <f t="shared" si="18"/>
        <v>9636.75</v>
      </c>
      <c r="AB94" s="413">
        <v>0.08</v>
      </c>
      <c r="AC94" s="232" t="s">
        <v>51</v>
      </c>
      <c r="AD94" s="237">
        <v>636550.44999999995</v>
      </c>
      <c r="AE94" s="230" t="s">
        <v>52</v>
      </c>
      <c r="AF94" s="240"/>
      <c r="AG94" s="240"/>
    </row>
    <row r="95" spans="2:33" s="244" customFormat="1" ht="15" customHeight="1">
      <c r="B95" s="230" t="s">
        <v>792</v>
      </c>
      <c r="C95" s="231" t="s">
        <v>354</v>
      </c>
      <c r="D95" s="232" t="s">
        <v>793</v>
      </c>
      <c r="E95" s="233" t="s">
        <v>145</v>
      </c>
      <c r="F95" s="233" t="s">
        <v>146</v>
      </c>
      <c r="G95" s="230" t="s">
        <v>36</v>
      </c>
      <c r="H95" s="230" t="s">
        <v>37</v>
      </c>
      <c r="I95" s="194">
        <v>216.5</v>
      </c>
      <c r="J95" s="234">
        <v>44866</v>
      </c>
      <c r="K95" s="241">
        <v>47422</v>
      </c>
      <c r="L95" s="234">
        <v>46568</v>
      </c>
      <c r="M95" s="237">
        <v>4330</v>
      </c>
      <c r="N95" s="230" t="s">
        <v>38</v>
      </c>
      <c r="O95" s="194">
        <v>1</v>
      </c>
      <c r="P95" s="235">
        <f t="shared" si="21"/>
        <v>4330</v>
      </c>
      <c r="Q95" s="236">
        <f t="shared" si="19"/>
        <v>20</v>
      </c>
      <c r="R95" s="230"/>
      <c r="S95" s="411">
        <v>210</v>
      </c>
      <c r="T95" s="237">
        <f t="shared" si="23"/>
        <v>216.5</v>
      </c>
      <c r="U95" s="411">
        <f t="shared" si="20"/>
        <v>45465</v>
      </c>
      <c r="V95" s="230" t="s">
        <v>777</v>
      </c>
      <c r="W95" s="238" t="s">
        <v>1095</v>
      </c>
      <c r="X95" s="239">
        <v>46388</v>
      </c>
      <c r="Y95" s="191">
        <f t="shared" si="24"/>
        <v>116.91</v>
      </c>
      <c r="Z95" s="411">
        <v>42.1</v>
      </c>
      <c r="AA95" s="412">
        <f t="shared" si="18"/>
        <v>9114.65</v>
      </c>
      <c r="AB95" s="413">
        <v>0.08</v>
      </c>
      <c r="AC95" s="232" t="s">
        <v>51</v>
      </c>
      <c r="AD95" s="237">
        <v>250000</v>
      </c>
      <c r="AE95" s="230" t="s">
        <v>52</v>
      </c>
      <c r="AF95" s="240"/>
      <c r="AG95" s="240"/>
    </row>
    <row r="96" spans="2:33" s="244" customFormat="1" ht="15" customHeight="1">
      <c r="B96" s="230" t="s">
        <v>794</v>
      </c>
      <c r="C96" s="231" t="s">
        <v>795</v>
      </c>
      <c r="D96" s="232" t="s">
        <v>796</v>
      </c>
      <c r="E96" s="233" t="s">
        <v>145</v>
      </c>
      <c r="F96" s="233" t="s">
        <v>146</v>
      </c>
      <c r="G96" s="230" t="s">
        <v>36</v>
      </c>
      <c r="H96" s="230" t="s">
        <v>37</v>
      </c>
      <c r="I96" s="194">
        <v>524</v>
      </c>
      <c r="J96" s="234">
        <v>45663</v>
      </c>
      <c r="K96" s="241">
        <v>47498</v>
      </c>
      <c r="L96" s="230"/>
      <c r="M96" s="237">
        <v>15568.04</v>
      </c>
      <c r="N96" s="230" t="s">
        <v>38</v>
      </c>
      <c r="O96" s="194">
        <v>1</v>
      </c>
      <c r="P96" s="235">
        <f t="shared" si="21"/>
        <v>15568.04</v>
      </c>
      <c r="Q96" s="236">
        <f t="shared" si="19"/>
        <v>29.71</v>
      </c>
      <c r="R96" s="230"/>
      <c r="S96" s="411">
        <v>210</v>
      </c>
      <c r="T96" s="237">
        <f t="shared" si="23"/>
        <v>524</v>
      </c>
      <c r="U96" s="411">
        <f t="shared" si="20"/>
        <v>110040</v>
      </c>
      <c r="V96" s="230" t="s">
        <v>72</v>
      </c>
      <c r="W96" s="238" t="s">
        <v>1095</v>
      </c>
      <c r="X96" s="239">
        <v>46388</v>
      </c>
      <c r="Y96" s="191">
        <f t="shared" si="24"/>
        <v>420.33708000000001</v>
      </c>
      <c r="Z96" s="411">
        <v>44.34</v>
      </c>
      <c r="AA96" s="412">
        <f t="shared" si="18"/>
        <v>23234.160000000003</v>
      </c>
      <c r="AB96" s="413">
        <v>0.06</v>
      </c>
      <c r="AC96" s="232" t="s">
        <v>51</v>
      </c>
      <c r="AD96" s="237">
        <v>1897385.62</v>
      </c>
      <c r="AE96" s="230" t="s">
        <v>52</v>
      </c>
      <c r="AF96" s="240"/>
      <c r="AG96" s="240"/>
    </row>
    <row r="97" spans="2:33" s="244" customFormat="1" ht="15" customHeight="1">
      <c r="B97" s="230" t="s">
        <v>797</v>
      </c>
      <c r="C97" s="231" t="s">
        <v>798</v>
      </c>
      <c r="D97" s="232" t="s">
        <v>799</v>
      </c>
      <c r="E97" s="233" t="s">
        <v>140</v>
      </c>
      <c r="F97" s="233" t="s">
        <v>177</v>
      </c>
      <c r="G97" s="230" t="s">
        <v>36</v>
      </c>
      <c r="H97" s="230" t="s">
        <v>37</v>
      </c>
      <c r="I97" s="194">
        <v>42</v>
      </c>
      <c r="J97" s="234">
        <v>40079</v>
      </c>
      <c r="K97" s="241">
        <v>46405</v>
      </c>
      <c r="L97" s="241">
        <v>46325</v>
      </c>
      <c r="M97" s="237">
        <v>2395.6799999999998</v>
      </c>
      <c r="N97" s="230" t="s">
        <v>38</v>
      </c>
      <c r="O97" s="194">
        <v>1</v>
      </c>
      <c r="P97" s="235">
        <f t="shared" si="21"/>
        <v>2395.6799999999998</v>
      </c>
      <c r="Q97" s="236">
        <f t="shared" si="19"/>
        <v>57.04</v>
      </c>
      <c r="R97" s="230"/>
      <c r="S97" s="411">
        <v>210</v>
      </c>
      <c r="T97" s="237">
        <f t="shared" si="23"/>
        <v>42</v>
      </c>
      <c r="U97" s="411">
        <f t="shared" si="20"/>
        <v>8820</v>
      </c>
      <c r="V97" s="230" t="s">
        <v>72</v>
      </c>
      <c r="W97" s="238" t="s">
        <v>1106</v>
      </c>
      <c r="X97" s="239">
        <v>46388</v>
      </c>
      <c r="Y97" s="191">
        <f t="shared" si="24"/>
        <v>64.683359999999993</v>
      </c>
      <c r="Z97" s="411">
        <v>44.34</v>
      </c>
      <c r="AA97" s="412">
        <f t="shared" si="18"/>
        <v>1862.2800000000002</v>
      </c>
      <c r="AB97" s="413">
        <v>0.08</v>
      </c>
      <c r="AC97" s="232" t="s">
        <v>51</v>
      </c>
      <c r="AD97" s="237">
        <v>216319.39559999999</v>
      </c>
      <c r="AE97" s="230" t="s">
        <v>52</v>
      </c>
      <c r="AF97" s="240"/>
      <c r="AG97" s="240"/>
    </row>
    <row r="98" spans="2:33" s="244" customFormat="1" ht="15" customHeight="1">
      <c r="B98" s="230" t="s">
        <v>800</v>
      </c>
      <c r="C98" s="231" t="s">
        <v>801</v>
      </c>
      <c r="D98" s="232" t="s">
        <v>339</v>
      </c>
      <c r="E98" s="233" t="s">
        <v>140</v>
      </c>
      <c r="F98" s="233" t="s">
        <v>141</v>
      </c>
      <c r="G98" s="230" t="s">
        <v>36</v>
      </c>
      <c r="H98" s="230" t="s">
        <v>37</v>
      </c>
      <c r="I98" s="194">
        <v>419.5</v>
      </c>
      <c r="J98" s="234">
        <v>40077</v>
      </c>
      <c r="K98" s="241">
        <v>47563</v>
      </c>
      <c r="L98" s="230"/>
      <c r="M98" s="237">
        <v>9304.51</v>
      </c>
      <c r="N98" s="230" t="s">
        <v>38</v>
      </c>
      <c r="O98" s="194">
        <v>1</v>
      </c>
      <c r="P98" s="235">
        <f t="shared" si="21"/>
        <v>9304.51</v>
      </c>
      <c r="Q98" s="236">
        <f t="shared" si="19"/>
        <v>22.18</v>
      </c>
      <c r="R98" s="230"/>
      <c r="S98" s="411">
        <v>210</v>
      </c>
      <c r="T98" s="237">
        <f t="shared" si="23"/>
        <v>419.5</v>
      </c>
      <c r="U98" s="411">
        <f t="shared" si="20"/>
        <v>88095</v>
      </c>
      <c r="V98" s="230" t="s">
        <v>72</v>
      </c>
      <c r="W98" s="238" t="s">
        <v>1095</v>
      </c>
      <c r="X98" s="239">
        <v>46388</v>
      </c>
      <c r="Y98" s="191">
        <f t="shared" si="24"/>
        <v>251.22176999999999</v>
      </c>
      <c r="Z98" s="411">
        <v>22.18</v>
      </c>
      <c r="AA98" s="412">
        <f t="shared" si="18"/>
        <v>9304.51</v>
      </c>
      <c r="AB98" s="413">
        <v>5.5E-2</v>
      </c>
      <c r="AC98" s="232"/>
      <c r="AD98" s="240"/>
      <c r="AE98" s="230"/>
      <c r="AF98" s="240"/>
      <c r="AG98" s="240"/>
    </row>
    <row r="99" spans="2:33" s="244" customFormat="1" ht="15" customHeight="1">
      <c r="B99" s="230" t="s">
        <v>802</v>
      </c>
      <c r="C99" s="231" t="s">
        <v>803</v>
      </c>
      <c r="D99" s="232" t="s">
        <v>804</v>
      </c>
      <c r="E99" s="233" t="s">
        <v>69</v>
      </c>
      <c r="F99" s="233" t="s">
        <v>79</v>
      </c>
      <c r="G99" s="230" t="s">
        <v>36</v>
      </c>
      <c r="H99" s="230" t="s">
        <v>37</v>
      </c>
      <c r="I99" s="194">
        <v>123</v>
      </c>
      <c r="J99" s="234">
        <v>41944</v>
      </c>
      <c r="K99" s="241">
        <f>C2+6*30</f>
        <v>46354</v>
      </c>
      <c r="L99" s="230"/>
      <c r="M99" s="237">
        <v>123</v>
      </c>
      <c r="N99" s="230" t="s">
        <v>52</v>
      </c>
      <c r="O99" s="194">
        <f>C3</f>
        <v>24.4</v>
      </c>
      <c r="P99" s="235">
        <f t="shared" si="21"/>
        <v>5.0409836065573774</v>
      </c>
      <c r="Q99" s="236">
        <f t="shared" si="19"/>
        <v>4.0983606557377053E-2</v>
      </c>
      <c r="R99" s="230"/>
      <c r="S99" s="411">
        <v>100</v>
      </c>
      <c r="T99" s="237">
        <v>1</v>
      </c>
      <c r="U99" s="411">
        <f t="shared" si="20"/>
        <v>100</v>
      </c>
      <c r="V99" s="230" t="s">
        <v>72</v>
      </c>
      <c r="W99" s="238" t="s">
        <v>1235</v>
      </c>
      <c r="X99" s="239"/>
      <c r="Y99" s="239"/>
      <c r="Z99" s="411">
        <v>0</v>
      </c>
      <c r="AA99" s="412">
        <f t="shared" si="18"/>
        <v>0</v>
      </c>
      <c r="AB99" s="413"/>
      <c r="AC99" s="232"/>
      <c r="AD99" s="240"/>
      <c r="AE99" s="230"/>
      <c r="AF99" s="240"/>
      <c r="AG99" s="240"/>
    </row>
    <row r="100" spans="2:33" s="244" customFormat="1" ht="15" customHeight="1">
      <c r="B100" s="230" t="s">
        <v>805</v>
      </c>
      <c r="C100" s="231" t="s">
        <v>179</v>
      </c>
      <c r="D100" s="232" t="s">
        <v>180</v>
      </c>
      <c r="E100" s="233" t="s">
        <v>100</v>
      </c>
      <c r="F100" s="233" t="s">
        <v>108</v>
      </c>
      <c r="G100" s="230" t="s">
        <v>36</v>
      </c>
      <c r="H100" s="230" t="s">
        <v>37</v>
      </c>
      <c r="I100" s="194">
        <v>99.5</v>
      </c>
      <c r="J100" s="234">
        <v>41953</v>
      </c>
      <c r="K100" s="241">
        <v>47603</v>
      </c>
      <c r="L100" s="230"/>
      <c r="M100" s="237">
        <v>1325.34</v>
      </c>
      <c r="N100" s="230" t="s">
        <v>38</v>
      </c>
      <c r="O100" s="194">
        <v>1</v>
      </c>
      <c r="P100" s="235">
        <f t="shared" si="21"/>
        <v>1325.34</v>
      </c>
      <c r="Q100" s="236">
        <f t="shared" si="19"/>
        <v>13.319999999999999</v>
      </c>
      <c r="R100" s="230"/>
      <c r="S100" s="411">
        <v>210</v>
      </c>
      <c r="T100" s="237">
        <f>I100</f>
        <v>99.5</v>
      </c>
      <c r="U100" s="411">
        <f t="shared" si="20"/>
        <v>20895</v>
      </c>
      <c r="V100" s="230" t="s">
        <v>72</v>
      </c>
      <c r="W100" s="238" t="s">
        <v>1107</v>
      </c>
      <c r="X100" s="239">
        <v>46388</v>
      </c>
      <c r="Y100" s="191">
        <f t="shared" ref="Y100:Y101" si="25">P100*$Y$3</f>
        <v>35.784179999999999</v>
      </c>
      <c r="Z100" s="411">
        <v>41.53</v>
      </c>
      <c r="AA100" s="412">
        <f t="shared" si="18"/>
        <v>4132.2349999999997</v>
      </c>
      <c r="AB100" s="413">
        <v>0.08</v>
      </c>
      <c r="AC100" s="232" t="s">
        <v>96</v>
      </c>
      <c r="AD100" s="237">
        <v>218000</v>
      </c>
      <c r="AE100" s="230" t="s">
        <v>52</v>
      </c>
      <c r="AF100" s="240"/>
      <c r="AG100" s="240"/>
    </row>
    <row r="101" spans="2:33" s="244" customFormat="1" ht="15" customHeight="1">
      <c r="B101" s="230" t="s">
        <v>806</v>
      </c>
      <c r="C101" s="231" t="s">
        <v>40</v>
      </c>
      <c r="D101" s="232" t="s">
        <v>807</v>
      </c>
      <c r="E101" s="233" t="s">
        <v>42</v>
      </c>
      <c r="F101" s="233" t="s">
        <v>43</v>
      </c>
      <c r="G101" s="230" t="s">
        <v>43</v>
      </c>
      <c r="H101" s="230" t="s">
        <v>37</v>
      </c>
      <c r="I101" s="194">
        <v>2934.5</v>
      </c>
      <c r="J101" s="234">
        <v>40296</v>
      </c>
      <c r="K101" s="241">
        <v>47601</v>
      </c>
      <c r="L101" s="230"/>
      <c r="M101" s="237">
        <v>14707.5200600809</v>
      </c>
      <c r="N101" s="230" t="s">
        <v>38</v>
      </c>
      <c r="O101" s="194">
        <v>1</v>
      </c>
      <c r="P101" s="235">
        <f t="shared" si="21"/>
        <v>14707.5200600809</v>
      </c>
      <c r="Q101" s="236">
        <f t="shared" si="19"/>
        <v>5.0119339104041236</v>
      </c>
      <c r="R101" s="230"/>
      <c r="S101" s="411">
        <v>202.44</v>
      </c>
      <c r="T101" s="414">
        <v>146.72499999999999</v>
      </c>
      <c r="U101" s="411">
        <f t="shared" si="20"/>
        <v>29703.008999999998</v>
      </c>
      <c r="V101" s="230" t="s">
        <v>44</v>
      </c>
      <c r="W101" s="238" t="s">
        <v>1095</v>
      </c>
      <c r="X101" s="239">
        <v>46388</v>
      </c>
      <c r="Y101" s="191">
        <f t="shared" si="25"/>
        <v>397.10304162218432</v>
      </c>
      <c r="Z101" s="411">
        <v>0</v>
      </c>
      <c r="AA101" s="412">
        <f t="shared" si="18"/>
        <v>0</v>
      </c>
      <c r="AB101" s="413">
        <v>0.1</v>
      </c>
      <c r="AC101" s="232" t="s">
        <v>808</v>
      </c>
      <c r="AD101" s="237">
        <v>65000</v>
      </c>
      <c r="AE101" s="230" t="s">
        <v>38</v>
      </c>
      <c r="AF101" s="240"/>
      <c r="AG101" s="240"/>
    </row>
    <row r="102" spans="2:33" s="244" customFormat="1" ht="15" customHeight="1">
      <c r="B102" s="230" t="s">
        <v>809</v>
      </c>
      <c r="C102" s="231" t="s">
        <v>810</v>
      </c>
      <c r="D102" s="232" t="s">
        <v>809</v>
      </c>
      <c r="E102" s="233" t="s">
        <v>69</v>
      </c>
      <c r="F102" s="233" t="s">
        <v>79</v>
      </c>
      <c r="G102" s="230" t="s">
        <v>811</v>
      </c>
      <c r="H102" s="230" t="s">
        <v>37</v>
      </c>
      <c r="I102" s="194">
        <v>305.5</v>
      </c>
      <c r="J102" s="234">
        <v>45658</v>
      </c>
      <c r="K102" s="326">
        <v>46388</v>
      </c>
      <c r="L102" s="230" t="s">
        <v>1222</v>
      </c>
      <c r="M102" s="237">
        <v>1527.5</v>
      </c>
      <c r="N102" s="230" t="s">
        <v>38</v>
      </c>
      <c r="O102" s="194">
        <v>1</v>
      </c>
      <c r="P102" s="235">
        <f t="shared" si="21"/>
        <v>1527.5</v>
      </c>
      <c r="Q102" s="236">
        <f t="shared" si="19"/>
        <v>5</v>
      </c>
      <c r="R102" s="230"/>
      <c r="S102" s="411">
        <v>100</v>
      </c>
      <c r="T102" s="237">
        <v>1</v>
      </c>
      <c r="U102" s="411">
        <f t="shared" si="20"/>
        <v>100</v>
      </c>
      <c r="V102" s="230" t="s">
        <v>44</v>
      </c>
      <c r="W102" s="238" t="s">
        <v>1235</v>
      </c>
      <c r="X102" s="239"/>
      <c r="Y102" s="239"/>
      <c r="Z102" s="411">
        <v>0</v>
      </c>
      <c r="AA102" s="412">
        <f t="shared" ref="AA102:AA133" si="26">Z102*I102</f>
        <v>0</v>
      </c>
      <c r="AB102" s="413"/>
      <c r="AC102" s="232"/>
      <c r="AD102" s="240"/>
      <c r="AE102" s="230"/>
      <c r="AF102" s="240"/>
      <c r="AG102" s="240"/>
    </row>
    <row r="103" spans="2:33" s="244" customFormat="1" ht="15" customHeight="1">
      <c r="B103" s="230" t="s">
        <v>812</v>
      </c>
      <c r="C103" s="231" t="s">
        <v>649</v>
      </c>
      <c r="D103" s="232" t="s">
        <v>650</v>
      </c>
      <c r="E103" s="233" t="s">
        <v>193</v>
      </c>
      <c r="F103" s="233" t="s">
        <v>194</v>
      </c>
      <c r="G103" s="230" t="s">
        <v>65</v>
      </c>
      <c r="H103" s="230" t="s">
        <v>37</v>
      </c>
      <c r="I103" s="194">
        <v>47</v>
      </c>
      <c r="J103" s="234">
        <v>44105</v>
      </c>
      <c r="K103" s="241">
        <v>46691</v>
      </c>
      <c r="L103" s="234"/>
      <c r="M103" s="237">
        <v>274.48</v>
      </c>
      <c r="N103" s="230" t="s">
        <v>38</v>
      </c>
      <c r="O103" s="194">
        <v>1</v>
      </c>
      <c r="P103" s="235">
        <f t="shared" si="21"/>
        <v>274.48</v>
      </c>
      <c r="Q103" s="236">
        <f t="shared" si="19"/>
        <v>5.8400000000000007</v>
      </c>
      <c r="R103" s="230"/>
      <c r="S103" s="411">
        <v>100</v>
      </c>
      <c r="T103" s="237">
        <v>1</v>
      </c>
      <c r="U103" s="411">
        <f t="shared" si="20"/>
        <v>100</v>
      </c>
      <c r="V103" s="230" t="s">
        <v>72</v>
      </c>
      <c r="W103" s="238" t="s">
        <v>1095</v>
      </c>
      <c r="X103" s="239">
        <v>46388</v>
      </c>
      <c r="Y103" s="191">
        <f t="shared" ref="Y103:Y112" si="27">P103*$Y$3</f>
        <v>7.4109600000000002</v>
      </c>
      <c r="Z103" s="411">
        <v>0</v>
      </c>
      <c r="AA103" s="412">
        <f t="shared" si="26"/>
        <v>0</v>
      </c>
      <c r="AB103" s="413" t="s">
        <v>8</v>
      </c>
      <c r="AC103" s="232"/>
      <c r="AD103" s="240"/>
      <c r="AE103" s="230"/>
      <c r="AF103" s="240"/>
      <c r="AG103" s="240"/>
    </row>
    <row r="104" spans="2:33" s="244" customFormat="1" ht="15" customHeight="1">
      <c r="B104" s="230" t="s">
        <v>813</v>
      </c>
      <c r="C104" s="231" t="s">
        <v>274</v>
      </c>
      <c r="D104" s="232" t="s">
        <v>723</v>
      </c>
      <c r="E104" s="233" t="s">
        <v>94</v>
      </c>
      <c r="F104" s="233" t="s">
        <v>112</v>
      </c>
      <c r="G104" s="230" t="s">
        <v>65</v>
      </c>
      <c r="H104" s="230" t="s">
        <v>37</v>
      </c>
      <c r="I104" s="194">
        <v>47.5</v>
      </c>
      <c r="J104" s="234">
        <v>40078</v>
      </c>
      <c r="K104" s="241">
        <v>46965</v>
      </c>
      <c r="L104" s="230"/>
      <c r="M104" s="237">
        <v>376.2</v>
      </c>
      <c r="N104" s="230" t="s">
        <v>38</v>
      </c>
      <c r="O104" s="194">
        <v>1</v>
      </c>
      <c r="P104" s="235">
        <f t="shared" si="21"/>
        <v>376.2</v>
      </c>
      <c r="Q104" s="236">
        <f t="shared" si="19"/>
        <v>7.92</v>
      </c>
      <c r="R104" s="230"/>
      <c r="S104" s="411"/>
      <c r="T104" s="237">
        <f>I104</f>
        <v>47.5</v>
      </c>
      <c r="U104" s="411">
        <f t="shared" si="20"/>
        <v>0</v>
      </c>
      <c r="V104" s="230" t="s">
        <v>72</v>
      </c>
      <c r="W104" s="238" t="s">
        <v>1095</v>
      </c>
      <c r="X104" s="239">
        <v>46388</v>
      </c>
      <c r="Y104" s="191">
        <f t="shared" si="27"/>
        <v>10.157399999999999</v>
      </c>
      <c r="Z104" s="411">
        <v>0</v>
      </c>
      <c r="AA104" s="412">
        <f t="shared" si="26"/>
        <v>0</v>
      </c>
      <c r="AB104" s="413" t="s">
        <v>8</v>
      </c>
      <c r="AC104" s="232" t="s">
        <v>814</v>
      </c>
      <c r="AD104" s="237">
        <v>1338282</v>
      </c>
      <c r="AE104" s="230" t="s">
        <v>52</v>
      </c>
      <c r="AF104" s="240"/>
      <c r="AG104" s="240"/>
    </row>
    <row r="105" spans="2:33" s="244" customFormat="1" ht="15" customHeight="1">
      <c r="B105" s="230" t="s">
        <v>815</v>
      </c>
      <c r="C105" s="231" t="s">
        <v>326</v>
      </c>
      <c r="D105" s="232" t="s">
        <v>652</v>
      </c>
      <c r="E105" s="233" t="s">
        <v>100</v>
      </c>
      <c r="F105" s="233" t="s">
        <v>108</v>
      </c>
      <c r="G105" s="230" t="s">
        <v>65</v>
      </c>
      <c r="H105" s="230" t="s">
        <v>37</v>
      </c>
      <c r="I105" s="194">
        <v>40</v>
      </c>
      <c r="J105" s="234">
        <v>40077</v>
      </c>
      <c r="K105" s="241">
        <v>46418</v>
      </c>
      <c r="L105" s="230"/>
      <c r="M105" s="237">
        <v>339.2</v>
      </c>
      <c r="N105" s="230" t="s">
        <v>38</v>
      </c>
      <c r="O105" s="194">
        <v>1</v>
      </c>
      <c r="P105" s="235">
        <f t="shared" si="21"/>
        <v>339.2</v>
      </c>
      <c r="Q105" s="236">
        <f t="shared" si="19"/>
        <v>8.48</v>
      </c>
      <c r="R105" s="230"/>
      <c r="S105" s="411">
        <v>210</v>
      </c>
      <c r="T105" s="237">
        <f>I105</f>
        <v>40</v>
      </c>
      <c r="U105" s="411">
        <f t="shared" si="20"/>
        <v>8400</v>
      </c>
      <c r="V105" s="230" t="s">
        <v>72</v>
      </c>
      <c r="W105" s="238" t="s">
        <v>1095</v>
      </c>
      <c r="X105" s="239">
        <v>46388</v>
      </c>
      <c r="Y105" s="191">
        <f t="shared" si="27"/>
        <v>9.1584000000000003</v>
      </c>
      <c r="Z105" s="411">
        <v>19.149999999999999</v>
      </c>
      <c r="AA105" s="412">
        <f t="shared" si="26"/>
        <v>766</v>
      </c>
      <c r="AB105" s="413" t="s">
        <v>8</v>
      </c>
      <c r="AC105" s="232" t="s">
        <v>96</v>
      </c>
      <c r="AD105" s="237">
        <v>616250</v>
      </c>
      <c r="AE105" s="230" t="s">
        <v>52</v>
      </c>
      <c r="AF105" s="240"/>
      <c r="AG105" s="240"/>
    </row>
    <row r="106" spans="2:33" s="244" customFormat="1" ht="15" customHeight="1">
      <c r="B106" s="230" t="s">
        <v>816</v>
      </c>
      <c r="C106" s="231" t="s">
        <v>643</v>
      </c>
      <c r="D106" s="232" t="s">
        <v>644</v>
      </c>
      <c r="E106" s="233" t="s">
        <v>34</v>
      </c>
      <c r="F106" s="233" t="s">
        <v>348</v>
      </c>
      <c r="G106" s="230" t="s">
        <v>65</v>
      </c>
      <c r="H106" s="230" t="s">
        <v>37</v>
      </c>
      <c r="I106" s="194">
        <v>79</v>
      </c>
      <c r="J106" s="234">
        <v>44106</v>
      </c>
      <c r="K106" s="241">
        <v>46446</v>
      </c>
      <c r="L106" s="230"/>
      <c r="M106" s="237">
        <v>500.07</v>
      </c>
      <c r="N106" s="230" t="s">
        <v>38</v>
      </c>
      <c r="O106" s="194">
        <v>1</v>
      </c>
      <c r="P106" s="235"/>
      <c r="Q106" s="236">
        <v>6.33</v>
      </c>
      <c r="R106" s="230"/>
      <c r="S106" s="411">
        <v>100</v>
      </c>
      <c r="T106" s="237">
        <f>I106</f>
        <v>79</v>
      </c>
      <c r="U106" s="411">
        <f t="shared" si="20"/>
        <v>7900</v>
      </c>
      <c r="V106" s="230" t="s">
        <v>44</v>
      </c>
      <c r="W106" s="238" t="s">
        <v>1095</v>
      </c>
      <c r="X106" s="239">
        <v>46388</v>
      </c>
      <c r="Y106" s="191">
        <f t="shared" si="27"/>
        <v>0</v>
      </c>
      <c r="Z106" s="411">
        <v>0</v>
      </c>
      <c r="AA106" s="412">
        <f t="shared" si="26"/>
        <v>0</v>
      </c>
      <c r="AB106" s="413"/>
      <c r="AC106" s="232" t="s">
        <v>96</v>
      </c>
      <c r="AD106" s="237">
        <v>2581032.5</v>
      </c>
      <c r="AE106" s="230" t="s">
        <v>52</v>
      </c>
      <c r="AF106" s="240"/>
      <c r="AG106" s="240"/>
    </row>
    <row r="107" spans="2:33" s="244" customFormat="1" ht="15" customHeight="1">
      <c r="B107" s="230" t="s">
        <v>817</v>
      </c>
      <c r="C107" s="231" t="s">
        <v>378</v>
      </c>
      <c r="D107" s="232" t="s">
        <v>409</v>
      </c>
      <c r="E107" s="233" t="s">
        <v>34</v>
      </c>
      <c r="F107" s="233" t="s">
        <v>35</v>
      </c>
      <c r="G107" s="230" t="s">
        <v>65</v>
      </c>
      <c r="H107" s="230" t="s">
        <v>37</v>
      </c>
      <c r="I107" s="194">
        <v>42</v>
      </c>
      <c r="J107" s="234">
        <v>40129</v>
      </c>
      <c r="K107" s="241">
        <v>48121</v>
      </c>
      <c r="L107" s="230"/>
      <c r="M107" s="237">
        <v>247.8</v>
      </c>
      <c r="N107" s="230" t="s">
        <v>38</v>
      </c>
      <c r="O107" s="194">
        <v>1</v>
      </c>
      <c r="P107" s="235">
        <f>IF(N107="CZK",M107/O107,M107)</f>
        <v>247.8</v>
      </c>
      <c r="Q107" s="236">
        <f>IF(I107&gt;0,P107/I107,"")</f>
        <v>5.9</v>
      </c>
      <c r="R107" s="230"/>
      <c r="S107" s="411">
        <v>210</v>
      </c>
      <c r="T107" s="237">
        <f>I107</f>
        <v>42</v>
      </c>
      <c r="U107" s="411">
        <f t="shared" si="20"/>
        <v>8820</v>
      </c>
      <c r="V107" s="230" t="s">
        <v>44</v>
      </c>
      <c r="W107" s="238" t="s">
        <v>1095</v>
      </c>
      <c r="X107" s="239">
        <v>46388</v>
      </c>
      <c r="Y107" s="191">
        <f t="shared" si="27"/>
        <v>6.6905999999999999</v>
      </c>
      <c r="Z107" s="411">
        <v>0</v>
      </c>
      <c r="AA107" s="412">
        <f t="shared" si="26"/>
        <v>0</v>
      </c>
      <c r="AB107" s="413" t="s">
        <v>8</v>
      </c>
      <c r="AC107" s="232" t="s">
        <v>51</v>
      </c>
      <c r="AD107" s="237">
        <v>973825.22</v>
      </c>
      <c r="AE107" s="230" t="s">
        <v>52</v>
      </c>
      <c r="AF107" s="240"/>
      <c r="AG107" s="240"/>
    </row>
    <row r="108" spans="2:33" s="244" customFormat="1" ht="15" customHeight="1">
      <c r="B108" s="230" t="s">
        <v>818</v>
      </c>
      <c r="C108" s="231" t="s">
        <v>801</v>
      </c>
      <c r="D108" s="232" t="s">
        <v>339</v>
      </c>
      <c r="E108" s="233" t="s">
        <v>140</v>
      </c>
      <c r="F108" s="233" t="s">
        <v>141</v>
      </c>
      <c r="G108" s="230" t="s">
        <v>65</v>
      </c>
      <c r="H108" s="230" t="s">
        <v>37</v>
      </c>
      <c r="I108" s="194">
        <v>80</v>
      </c>
      <c r="J108" s="234">
        <v>40077</v>
      </c>
      <c r="K108" s="241">
        <v>47563</v>
      </c>
      <c r="L108" s="230"/>
      <c r="M108" s="237">
        <v>536</v>
      </c>
      <c r="N108" s="230" t="s">
        <v>38</v>
      </c>
      <c r="O108" s="194">
        <v>1</v>
      </c>
      <c r="P108" s="235">
        <f>IF(N108="CZK",M108/O108,M108)</f>
        <v>536</v>
      </c>
      <c r="Q108" s="236">
        <f>IF(I108&gt;0,P108/I108,"")</f>
        <v>6.7</v>
      </c>
      <c r="R108" s="230"/>
      <c r="S108" s="411"/>
      <c r="T108" s="237">
        <f>I108</f>
        <v>80</v>
      </c>
      <c r="U108" s="411">
        <f t="shared" si="20"/>
        <v>0</v>
      </c>
      <c r="V108" s="230" t="s">
        <v>72</v>
      </c>
      <c r="W108" s="238" t="s">
        <v>1095</v>
      </c>
      <c r="X108" s="239">
        <v>46388</v>
      </c>
      <c r="Y108" s="191">
        <f t="shared" si="27"/>
        <v>14.472</v>
      </c>
      <c r="Z108" s="411">
        <v>0</v>
      </c>
      <c r="AA108" s="412">
        <f t="shared" si="26"/>
        <v>0</v>
      </c>
      <c r="AB108" s="413" t="s">
        <v>8</v>
      </c>
      <c r="AC108" s="232" t="s">
        <v>96</v>
      </c>
      <c r="AD108" s="237">
        <v>1188270</v>
      </c>
      <c r="AE108" s="230" t="s">
        <v>52</v>
      </c>
      <c r="AF108" s="240"/>
      <c r="AG108" s="240"/>
    </row>
    <row r="109" spans="2:33" s="244" customFormat="1" ht="15" customHeight="1">
      <c r="B109" s="230" t="s">
        <v>819</v>
      </c>
      <c r="C109" s="231" t="s">
        <v>643</v>
      </c>
      <c r="D109" s="232" t="s">
        <v>644</v>
      </c>
      <c r="E109" s="233" t="s">
        <v>34</v>
      </c>
      <c r="F109" s="233" t="s">
        <v>348</v>
      </c>
      <c r="G109" s="230" t="s">
        <v>65</v>
      </c>
      <c r="H109" s="230" t="s">
        <v>37</v>
      </c>
      <c r="I109" s="194">
        <v>163.5</v>
      </c>
      <c r="J109" s="234">
        <v>40128</v>
      </c>
      <c r="K109" s="241">
        <v>46446</v>
      </c>
      <c r="L109" s="230"/>
      <c r="M109" s="237">
        <v>2238.3150000000001</v>
      </c>
      <c r="N109" s="230" t="s">
        <v>38</v>
      </c>
      <c r="O109" s="194">
        <v>1</v>
      </c>
      <c r="P109" s="235"/>
      <c r="Q109" s="236">
        <v>13.69</v>
      </c>
      <c r="R109" s="230"/>
      <c r="S109" s="411">
        <v>202.44</v>
      </c>
      <c r="T109" s="414">
        <v>98.1</v>
      </c>
      <c r="U109" s="411">
        <f t="shared" si="20"/>
        <v>19859.363999999998</v>
      </c>
      <c r="V109" s="230" t="s">
        <v>44</v>
      </c>
      <c r="W109" s="238" t="s">
        <v>1095</v>
      </c>
      <c r="X109" s="239">
        <v>46388</v>
      </c>
      <c r="Y109" s="191">
        <f t="shared" si="27"/>
        <v>0</v>
      </c>
      <c r="Z109" s="411">
        <v>0</v>
      </c>
      <c r="AA109" s="412">
        <f t="shared" si="26"/>
        <v>0</v>
      </c>
      <c r="AB109" s="413"/>
      <c r="AC109" s="232"/>
      <c r="AD109" s="240"/>
      <c r="AE109" s="230"/>
      <c r="AF109" s="240"/>
      <c r="AG109" s="240"/>
    </row>
    <row r="110" spans="2:33" s="244" customFormat="1" ht="15" customHeight="1">
      <c r="B110" s="230" t="s">
        <v>820</v>
      </c>
      <c r="C110" s="231" t="s">
        <v>612</v>
      </c>
      <c r="D110" s="232" t="s">
        <v>613</v>
      </c>
      <c r="E110" s="233" t="s">
        <v>34</v>
      </c>
      <c r="F110" s="233" t="s">
        <v>280</v>
      </c>
      <c r="G110" s="230" t="s">
        <v>65</v>
      </c>
      <c r="H110" s="230" t="s">
        <v>37</v>
      </c>
      <c r="I110" s="194">
        <v>16</v>
      </c>
      <c r="J110" s="234">
        <v>42948</v>
      </c>
      <c r="K110" s="241">
        <v>46599</v>
      </c>
      <c r="L110" s="230"/>
      <c r="M110" s="237">
        <v>126.72</v>
      </c>
      <c r="N110" s="230" t="s">
        <v>38</v>
      </c>
      <c r="O110" s="194">
        <v>1</v>
      </c>
      <c r="P110" s="235">
        <f t="shared" ref="P110:P140" si="28">IF(N110="CZK",M110/O110,M110)</f>
        <v>126.72</v>
      </c>
      <c r="Q110" s="236">
        <f t="shared" ref="Q110:Q127" si="29">IF(I110&gt;0,P110/I110,"")</f>
        <v>7.92</v>
      </c>
      <c r="R110" s="230"/>
      <c r="S110" s="411">
        <v>210</v>
      </c>
      <c r="T110" s="237">
        <f t="shared" ref="T110:T120" si="30">I110</f>
        <v>16</v>
      </c>
      <c r="U110" s="411">
        <f t="shared" si="20"/>
        <v>3360</v>
      </c>
      <c r="V110" s="230" t="s">
        <v>72</v>
      </c>
      <c r="W110" s="238" t="s">
        <v>1095</v>
      </c>
      <c r="X110" s="239">
        <v>46388</v>
      </c>
      <c r="Y110" s="191">
        <f t="shared" si="27"/>
        <v>3.42144</v>
      </c>
      <c r="Z110" s="411">
        <v>39.65</v>
      </c>
      <c r="AA110" s="412">
        <f t="shared" si="26"/>
        <v>634.4</v>
      </c>
      <c r="AB110" s="413" t="s">
        <v>8</v>
      </c>
      <c r="AC110" s="232"/>
      <c r="AD110" s="240"/>
      <c r="AE110" s="230"/>
      <c r="AF110" s="240"/>
      <c r="AG110" s="240"/>
    </row>
    <row r="111" spans="2:33" s="244" customFormat="1" ht="15" customHeight="1">
      <c r="B111" s="230" t="s">
        <v>821</v>
      </c>
      <c r="C111" s="231" t="s">
        <v>284</v>
      </c>
      <c r="D111" s="232" t="s">
        <v>697</v>
      </c>
      <c r="E111" s="233" t="s">
        <v>100</v>
      </c>
      <c r="F111" s="233" t="s">
        <v>129</v>
      </c>
      <c r="G111" s="230" t="s">
        <v>65</v>
      </c>
      <c r="H111" s="230" t="s">
        <v>37</v>
      </c>
      <c r="I111" s="194">
        <v>18.5</v>
      </c>
      <c r="J111" s="234">
        <v>44197</v>
      </c>
      <c r="K111" s="241">
        <v>47748</v>
      </c>
      <c r="L111" s="230"/>
      <c r="M111" s="237">
        <v>44.585000000000001</v>
      </c>
      <c r="N111" s="230" t="s">
        <v>38</v>
      </c>
      <c r="O111" s="194">
        <v>1</v>
      </c>
      <c r="P111" s="235">
        <f t="shared" si="28"/>
        <v>44.585000000000001</v>
      </c>
      <c r="Q111" s="236">
        <f t="shared" si="29"/>
        <v>2.41</v>
      </c>
      <c r="R111" s="230"/>
      <c r="S111" s="411"/>
      <c r="T111" s="237">
        <f t="shared" si="30"/>
        <v>18.5</v>
      </c>
      <c r="U111" s="411">
        <f t="shared" si="20"/>
        <v>0</v>
      </c>
      <c r="V111" s="230" t="s">
        <v>72</v>
      </c>
      <c r="W111" s="238" t="s">
        <v>1095</v>
      </c>
      <c r="X111" s="239">
        <v>46388</v>
      </c>
      <c r="Y111" s="191">
        <f t="shared" si="27"/>
        <v>1.2037949999999999</v>
      </c>
      <c r="Z111" s="411">
        <v>0</v>
      </c>
      <c r="AA111" s="412">
        <f t="shared" si="26"/>
        <v>0</v>
      </c>
      <c r="AB111" s="413" t="s">
        <v>8</v>
      </c>
      <c r="AC111" s="232" t="s">
        <v>96</v>
      </c>
      <c r="AD111" s="237">
        <v>270308.28999999998</v>
      </c>
      <c r="AE111" s="230" t="s">
        <v>52</v>
      </c>
      <c r="AF111" s="240"/>
      <c r="AG111" s="240"/>
    </row>
    <row r="112" spans="2:33" s="244" customFormat="1" ht="15" customHeight="1">
      <c r="B112" s="230" t="s">
        <v>822</v>
      </c>
      <c r="C112" s="231" t="s">
        <v>342</v>
      </c>
      <c r="D112" s="232" t="s">
        <v>994</v>
      </c>
      <c r="E112" s="233" t="s">
        <v>100</v>
      </c>
      <c r="F112" s="233" t="s">
        <v>344</v>
      </c>
      <c r="G112" s="230" t="s">
        <v>65</v>
      </c>
      <c r="H112" s="230" t="s">
        <v>37</v>
      </c>
      <c r="I112" s="194">
        <v>10</v>
      </c>
      <c r="J112" s="234">
        <v>44774</v>
      </c>
      <c r="K112" s="241">
        <v>46752</v>
      </c>
      <c r="L112" s="230"/>
      <c r="M112" s="237">
        <v>120.4</v>
      </c>
      <c r="N112" s="230" t="s">
        <v>38</v>
      </c>
      <c r="O112" s="194">
        <v>1</v>
      </c>
      <c r="P112" s="235">
        <f t="shared" si="28"/>
        <v>120.4</v>
      </c>
      <c r="Q112" s="236">
        <f t="shared" si="29"/>
        <v>12.040000000000001</v>
      </c>
      <c r="R112" s="230"/>
      <c r="S112" s="411"/>
      <c r="T112" s="237">
        <f t="shared" si="30"/>
        <v>10</v>
      </c>
      <c r="U112" s="411">
        <f t="shared" si="20"/>
        <v>0</v>
      </c>
      <c r="V112" s="230" t="s">
        <v>44</v>
      </c>
      <c r="W112" s="238" t="s">
        <v>1095</v>
      </c>
      <c r="X112" s="239">
        <v>46388</v>
      </c>
      <c r="Y112" s="191">
        <f t="shared" si="27"/>
        <v>3.2507999999999999</v>
      </c>
      <c r="Z112" s="411">
        <v>0</v>
      </c>
      <c r="AA112" s="412">
        <f t="shared" si="26"/>
        <v>0</v>
      </c>
      <c r="AB112" s="413"/>
      <c r="AC112" s="232" t="s">
        <v>96</v>
      </c>
      <c r="AD112" s="237">
        <v>449982.77</v>
      </c>
      <c r="AE112" s="230" t="s">
        <v>52</v>
      </c>
      <c r="AF112" s="240"/>
      <c r="AG112" s="240"/>
    </row>
    <row r="113" spans="2:33" s="244" customFormat="1" ht="15" customHeight="1">
      <c r="B113" s="230" t="s">
        <v>823</v>
      </c>
      <c r="C113" s="231" t="s">
        <v>766</v>
      </c>
      <c r="D113" s="232" t="s">
        <v>767</v>
      </c>
      <c r="E113" s="233" t="s">
        <v>34</v>
      </c>
      <c r="F113" s="233" t="s">
        <v>50</v>
      </c>
      <c r="G113" s="230" t="s">
        <v>65</v>
      </c>
      <c r="H113" s="230" t="s">
        <v>37</v>
      </c>
      <c r="I113" s="194">
        <v>10</v>
      </c>
      <c r="J113" s="234">
        <v>44835</v>
      </c>
      <c r="K113" s="241">
        <v>46660</v>
      </c>
      <c r="L113" s="230"/>
      <c r="M113" s="237">
        <v>1250</v>
      </c>
      <c r="N113" s="230" t="s">
        <v>52</v>
      </c>
      <c r="O113" s="194">
        <f>C3</f>
        <v>24.4</v>
      </c>
      <c r="P113" s="235">
        <f t="shared" si="28"/>
        <v>51.229508196721312</v>
      </c>
      <c r="Q113" s="236">
        <f t="shared" si="29"/>
        <v>5.1229508196721314</v>
      </c>
      <c r="R113" s="230"/>
      <c r="S113" s="411"/>
      <c r="T113" s="237">
        <f t="shared" si="30"/>
        <v>10</v>
      </c>
      <c r="U113" s="411">
        <f t="shared" si="20"/>
        <v>0</v>
      </c>
      <c r="V113" s="230" t="s">
        <v>44</v>
      </c>
      <c r="W113" s="238" t="s">
        <v>1235</v>
      </c>
      <c r="X113" s="239"/>
      <c r="Y113" s="239"/>
      <c r="Z113" s="411">
        <v>0</v>
      </c>
      <c r="AA113" s="412">
        <f t="shared" si="26"/>
        <v>0</v>
      </c>
      <c r="AB113" s="413"/>
      <c r="AC113" s="232"/>
      <c r="AD113" s="240"/>
      <c r="AE113" s="230"/>
      <c r="AF113" s="240"/>
      <c r="AG113" s="240"/>
    </row>
    <row r="114" spans="2:33" s="244" customFormat="1" ht="15" customHeight="1">
      <c r="B114" s="230" t="s">
        <v>824</v>
      </c>
      <c r="C114" s="231" t="s">
        <v>640</v>
      </c>
      <c r="D114" s="232" t="s">
        <v>311</v>
      </c>
      <c r="E114" s="233" t="s">
        <v>34</v>
      </c>
      <c r="F114" s="233" t="s">
        <v>280</v>
      </c>
      <c r="G114" s="230" t="s">
        <v>65</v>
      </c>
      <c r="H114" s="230" t="s">
        <v>37</v>
      </c>
      <c r="I114" s="194">
        <v>10</v>
      </c>
      <c r="J114" s="234">
        <v>45514</v>
      </c>
      <c r="K114" s="241">
        <v>46660</v>
      </c>
      <c r="L114" s="230"/>
      <c r="M114" s="237">
        <v>2000</v>
      </c>
      <c r="N114" s="230" t="s">
        <v>52</v>
      </c>
      <c r="O114" s="194">
        <f>C3</f>
        <v>24.4</v>
      </c>
      <c r="P114" s="235">
        <f t="shared" si="28"/>
        <v>81.967213114754102</v>
      </c>
      <c r="Q114" s="236">
        <f t="shared" si="29"/>
        <v>8.1967213114754109</v>
      </c>
      <c r="R114" s="230"/>
      <c r="S114" s="411"/>
      <c r="T114" s="237">
        <f t="shared" si="30"/>
        <v>10</v>
      </c>
      <c r="U114" s="411">
        <f t="shared" si="20"/>
        <v>0</v>
      </c>
      <c r="V114" s="230" t="s">
        <v>44</v>
      </c>
      <c r="W114" s="238" t="s">
        <v>1235</v>
      </c>
      <c r="X114" s="239"/>
      <c r="Y114" s="239"/>
      <c r="Z114" s="411"/>
      <c r="AA114" s="412">
        <f t="shared" si="26"/>
        <v>0</v>
      </c>
      <c r="AB114" s="413"/>
      <c r="AC114" s="232" t="s">
        <v>825</v>
      </c>
      <c r="AD114" s="240"/>
      <c r="AE114" s="230"/>
      <c r="AF114" s="240"/>
      <c r="AG114" s="240"/>
    </row>
    <row r="115" spans="2:33" s="244" customFormat="1" ht="15" customHeight="1">
      <c r="B115" s="230" t="s">
        <v>826</v>
      </c>
      <c r="C115" s="231" t="s">
        <v>735</v>
      </c>
      <c r="D115" s="232" t="s">
        <v>993</v>
      </c>
      <c r="E115" s="233" t="s">
        <v>94</v>
      </c>
      <c r="F115" s="233" t="s">
        <v>112</v>
      </c>
      <c r="G115" s="230" t="s">
        <v>65</v>
      </c>
      <c r="H115" s="230" t="s">
        <v>37</v>
      </c>
      <c r="I115" s="194">
        <v>10</v>
      </c>
      <c r="J115" s="234">
        <v>44855</v>
      </c>
      <c r="K115" s="241">
        <v>46477</v>
      </c>
      <c r="L115" s="230"/>
      <c r="M115" s="237">
        <v>2500</v>
      </c>
      <c r="N115" s="230" t="s">
        <v>52</v>
      </c>
      <c r="O115" s="194">
        <f>C3</f>
        <v>24.4</v>
      </c>
      <c r="P115" s="235">
        <f t="shared" si="28"/>
        <v>102.45901639344262</v>
      </c>
      <c r="Q115" s="236">
        <f t="shared" si="29"/>
        <v>10.245901639344263</v>
      </c>
      <c r="R115" s="230"/>
      <c r="S115" s="411">
        <v>210</v>
      </c>
      <c r="T115" s="237">
        <f t="shared" si="30"/>
        <v>10</v>
      </c>
      <c r="U115" s="411">
        <f t="shared" si="20"/>
        <v>2100</v>
      </c>
      <c r="V115" s="230" t="s">
        <v>44</v>
      </c>
      <c r="W115" s="238" t="s">
        <v>1235</v>
      </c>
      <c r="X115" s="239"/>
      <c r="Y115" s="239"/>
      <c r="Z115" s="411">
        <v>0</v>
      </c>
      <c r="AA115" s="412">
        <f t="shared" si="26"/>
        <v>0</v>
      </c>
      <c r="AB115" s="413"/>
      <c r="AC115" s="232" t="s">
        <v>825</v>
      </c>
      <c r="AD115" s="240"/>
      <c r="AE115" s="230"/>
      <c r="AF115" s="240"/>
      <c r="AG115" s="240"/>
    </row>
    <row r="116" spans="2:33" s="244" customFormat="1" ht="15" customHeight="1">
      <c r="B116" s="230" t="s">
        <v>827</v>
      </c>
      <c r="C116" s="231" t="s">
        <v>148</v>
      </c>
      <c r="D116" s="232" t="s">
        <v>185</v>
      </c>
      <c r="E116" s="233" t="s">
        <v>150</v>
      </c>
      <c r="F116" s="233" t="s">
        <v>150</v>
      </c>
      <c r="G116" s="230" t="s">
        <v>65</v>
      </c>
      <c r="H116" s="230" t="s">
        <v>37</v>
      </c>
      <c r="I116" s="194">
        <v>20</v>
      </c>
      <c r="J116" s="234">
        <v>44986</v>
      </c>
      <c r="K116" s="241">
        <v>48610</v>
      </c>
      <c r="L116" s="234">
        <v>46996</v>
      </c>
      <c r="M116" s="237">
        <v>120</v>
      </c>
      <c r="N116" s="230" t="s">
        <v>38</v>
      </c>
      <c r="O116" s="194">
        <v>1</v>
      </c>
      <c r="P116" s="235">
        <f t="shared" si="28"/>
        <v>120</v>
      </c>
      <c r="Q116" s="236">
        <f t="shared" si="29"/>
        <v>6</v>
      </c>
      <c r="R116" s="230"/>
      <c r="S116" s="411">
        <v>0</v>
      </c>
      <c r="T116" s="237">
        <f t="shared" si="30"/>
        <v>20</v>
      </c>
      <c r="U116" s="411">
        <f t="shared" si="20"/>
        <v>0</v>
      </c>
      <c r="V116" s="230" t="s">
        <v>44</v>
      </c>
      <c r="W116" s="238" t="s">
        <v>1235</v>
      </c>
      <c r="X116" s="239"/>
      <c r="Y116" s="239"/>
      <c r="Z116" s="411"/>
      <c r="AA116" s="412">
        <f t="shared" si="26"/>
        <v>0</v>
      </c>
      <c r="AB116" s="413"/>
      <c r="AC116" s="232"/>
      <c r="AD116" s="240"/>
      <c r="AE116" s="230"/>
      <c r="AF116" s="240"/>
      <c r="AG116" s="240"/>
    </row>
    <row r="117" spans="2:33" s="244" customFormat="1" ht="15" customHeight="1">
      <c r="B117" s="230" t="s">
        <v>828</v>
      </c>
      <c r="C117" s="231" t="s">
        <v>728</v>
      </c>
      <c r="D117" s="232" t="s">
        <v>729</v>
      </c>
      <c r="E117" s="233" t="s">
        <v>140</v>
      </c>
      <c r="F117" s="233" t="s">
        <v>141</v>
      </c>
      <c r="G117" s="230" t="s">
        <v>65</v>
      </c>
      <c r="H117" s="230" t="s">
        <v>37</v>
      </c>
      <c r="I117" s="194">
        <v>10</v>
      </c>
      <c r="J117" s="234">
        <v>45000</v>
      </c>
      <c r="K117" s="241">
        <v>46446</v>
      </c>
      <c r="L117" s="241"/>
      <c r="M117" s="237">
        <v>2500</v>
      </c>
      <c r="N117" s="230" t="s">
        <v>52</v>
      </c>
      <c r="O117" s="194">
        <f>C3</f>
        <v>24.4</v>
      </c>
      <c r="P117" s="235">
        <f t="shared" si="28"/>
        <v>102.45901639344262</v>
      </c>
      <c r="Q117" s="236">
        <f t="shared" si="29"/>
        <v>10.245901639344263</v>
      </c>
      <c r="R117" s="230"/>
      <c r="S117" s="411">
        <v>0</v>
      </c>
      <c r="T117" s="237">
        <f t="shared" si="30"/>
        <v>10</v>
      </c>
      <c r="U117" s="411">
        <f t="shared" si="20"/>
        <v>0</v>
      </c>
      <c r="V117" s="230" t="s">
        <v>44</v>
      </c>
      <c r="W117" s="238" t="s">
        <v>1235</v>
      </c>
      <c r="X117" s="239"/>
      <c r="Y117" s="239"/>
      <c r="Z117" s="411">
        <v>0</v>
      </c>
      <c r="AA117" s="412">
        <f t="shared" si="26"/>
        <v>0</v>
      </c>
      <c r="AB117" s="413"/>
      <c r="AC117" s="232" t="s">
        <v>737</v>
      </c>
      <c r="AD117" s="237">
        <v>3025</v>
      </c>
      <c r="AE117" s="230" t="s">
        <v>52</v>
      </c>
      <c r="AF117" s="240"/>
      <c r="AG117" s="240"/>
    </row>
    <row r="118" spans="2:33" s="244" customFormat="1" ht="15" customHeight="1">
      <c r="B118" s="230" t="s">
        <v>829</v>
      </c>
      <c r="C118" s="231" t="s">
        <v>293</v>
      </c>
      <c r="D118" s="232" t="s">
        <v>830</v>
      </c>
      <c r="E118" s="233" t="s">
        <v>94</v>
      </c>
      <c r="F118" s="233" t="s">
        <v>295</v>
      </c>
      <c r="G118" s="230" t="s">
        <v>65</v>
      </c>
      <c r="H118" s="230" t="s">
        <v>37</v>
      </c>
      <c r="I118" s="194">
        <v>8</v>
      </c>
      <c r="J118" s="234">
        <v>45029</v>
      </c>
      <c r="K118" s="241">
        <v>46477</v>
      </c>
      <c r="L118" s="230"/>
      <c r="M118" s="237">
        <v>2000</v>
      </c>
      <c r="N118" s="230" t="s">
        <v>52</v>
      </c>
      <c r="O118" s="194">
        <f>C3</f>
        <v>24.4</v>
      </c>
      <c r="P118" s="235">
        <f t="shared" si="28"/>
        <v>81.967213114754102</v>
      </c>
      <c r="Q118" s="236">
        <f t="shared" si="29"/>
        <v>10.245901639344263</v>
      </c>
      <c r="R118" s="230"/>
      <c r="S118" s="411">
        <v>0</v>
      </c>
      <c r="T118" s="237">
        <f t="shared" si="30"/>
        <v>8</v>
      </c>
      <c r="U118" s="411">
        <f t="shared" si="20"/>
        <v>0</v>
      </c>
      <c r="V118" s="230" t="s">
        <v>44</v>
      </c>
      <c r="W118" s="238" t="s">
        <v>1235</v>
      </c>
      <c r="X118" s="239"/>
      <c r="Y118" s="239"/>
      <c r="Z118" s="411"/>
      <c r="AA118" s="412">
        <f t="shared" si="26"/>
        <v>0</v>
      </c>
      <c r="AB118" s="413"/>
      <c r="AC118" s="232" t="s">
        <v>825</v>
      </c>
      <c r="AD118" s="240"/>
      <c r="AE118" s="230"/>
      <c r="AF118" s="240"/>
      <c r="AG118" s="240"/>
    </row>
    <row r="119" spans="2:33" s="244" customFormat="1" ht="15" customHeight="1">
      <c r="B119" s="230" t="s">
        <v>831</v>
      </c>
      <c r="C119" s="231" t="s">
        <v>391</v>
      </c>
      <c r="D119" s="232" t="s">
        <v>731</v>
      </c>
      <c r="E119" s="233" t="s">
        <v>34</v>
      </c>
      <c r="F119" s="233" t="s">
        <v>50</v>
      </c>
      <c r="G119" s="230" t="s">
        <v>374</v>
      </c>
      <c r="H119" s="230" t="s">
        <v>37</v>
      </c>
      <c r="I119" s="194">
        <v>100</v>
      </c>
      <c r="J119" s="234">
        <v>44105</v>
      </c>
      <c r="K119" s="241">
        <v>47149</v>
      </c>
      <c r="L119" s="230"/>
      <c r="M119" s="237">
        <v>640</v>
      </c>
      <c r="N119" s="230" t="s">
        <v>38</v>
      </c>
      <c r="O119" s="194">
        <v>1</v>
      </c>
      <c r="P119" s="235">
        <f t="shared" si="28"/>
        <v>640</v>
      </c>
      <c r="Q119" s="236">
        <f t="shared" si="29"/>
        <v>6.4</v>
      </c>
      <c r="R119" s="230"/>
      <c r="S119" s="411">
        <v>0</v>
      </c>
      <c r="T119" s="237">
        <f t="shared" si="30"/>
        <v>100</v>
      </c>
      <c r="U119" s="411">
        <f t="shared" si="20"/>
        <v>0</v>
      </c>
      <c r="V119" s="230" t="s">
        <v>44</v>
      </c>
      <c r="W119" s="238" t="s">
        <v>1095</v>
      </c>
      <c r="X119" s="239">
        <v>46388</v>
      </c>
      <c r="Y119" s="191">
        <f t="shared" ref="Y119" si="31">P119*$Y$3</f>
        <v>17.28</v>
      </c>
      <c r="Z119" s="411">
        <v>0</v>
      </c>
      <c r="AA119" s="412">
        <f t="shared" si="26"/>
        <v>0</v>
      </c>
      <c r="AB119" s="413">
        <v>0.08</v>
      </c>
      <c r="AC119" s="232"/>
      <c r="AD119" s="240"/>
      <c r="AE119" s="230"/>
      <c r="AF119" s="240"/>
      <c r="AG119" s="240"/>
    </row>
    <row r="120" spans="2:33" s="244" customFormat="1" ht="15" customHeight="1">
      <c r="B120" s="230" t="s">
        <v>832</v>
      </c>
      <c r="C120" s="231" t="s">
        <v>741</v>
      </c>
      <c r="D120" s="232" t="s">
        <v>833</v>
      </c>
      <c r="E120" s="233" t="s">
        <v>100</v>
      </c>
      <c r="F120" s="233" t="s">
        <v>129</v>
      </c>
      <c r="G120" s="230" t="s">
        <v>65</v>
      </c>
      <c r="H120" s="230" t="s">
        <v>37</v>
      </c>
      <c r="I120" s="194">
        <v>24.5</v>
      </c>
      <c r="J120" s="234">
        <v>45931</v>
      </c>
      <c r="K120" s="241">
        <v>46418</v>
      </c>
      <c r="L120" s="230"/>
      <c r="M120" s="237">
        <v>7700</v>
      </c>
      <c r="N120" s="230" t="s">
        <v>52</v>
      </c>
      <c r="O120" s="194">
        <f>C3</f>
        <v>24.4</v>
      </c>
      <c r="P120" s="235">
        <f t="shared" si="28"/>
        <v>315.57377049180332</v>
      </c>
      <c r="Q120" s="236">
        <f t="shared" si="29"/>
        <v>12.880562060889931</v>
      </c>
      <c r="R120" s="230"/>
      <c r="S120" s="411">
        <v>100</v>
      </c>
      <c r="T120" s="237">
        <f t="shared" si="30"/>
        <v>24.5</v>
      </c>
      <c r="U120" s="411">
        <f t="shared" si="20"/>
        <v>2450</v>
      </c>
      <c r="V120" s="230" t="s">
        <v>44</v>
      </c>
      <c r="W120" s="238" t="s">
        <v>1235</v>
      </c>
      <c r="X120" s="239"/>
      <c r="Y120" s="239"/>
      <c r="Z120" s="411"/>
      <c r="AA120" s="412">
        <f t="shared" si="26"/>
        <v>0</v>
      </c>
      <c r="AB120" s="413"/>
      <c r="AC120" s="232" t="s">
        <v>737</v>
      </c>
      <c r="AD120" s="237">
        <v>9438</v>
      </c>
      <c r="AE120" s="230" t="s">
        <v>52</v>
      </c>
      <c r="AF120" s="240"/>
      <c r="AG120" s="240"/>
    </row>
    <row r="121" spans="2:33" s="244" customFormat="1" ht="15" customHeight="1">
      <c r="B121" s="230" t="s">
        <v>834</v>
      </c>
      <c r="C121" s="231" t="s">
        <v>391</v>
      </c>
      <c r="D121" s="232" t="s">
        <v>750</v>
      </c>
      <c r="E121" s="233" t="s">
        <v>34</v>
      </c>
      <c r="F121" s="233" t="s">
        <v>35</v>
      </c>
      <c r="G121" s="230" t="s">
        <v>65</v>
      </c>
      <c r="H121" s="230" t="s">
        <v>37</v>
      </c>
      <c r="I121" s="194">
        <v>23.5</v>
      </c>
      <c r="J121" s="234">
        <v>43497</v>
      </c>
      <c r="K121" s="241">
        <v>46418</v>
      </c>
      <c r="L121" s="230"/>
      <c r="M121" s="237">
        <v>600</v>
      </c>
      <c r="N121" s="230" t="s">
        <v>52</v>
      </c>
      <c r="O121" s="194">
        <f>C3</f>
        <v>24.4</v>
      </c>
      <c r="P121" s="235">
        <f t="shared" si="28"/>
        <v>24.590163934426229</v>
      </c>
      <c r="Q121" s="236">
        <f t="shared" si="29"/>
        <v>1.0463899546564353</v>
      </c>
      <c r="R121" s="230"/>
      <c r="S121" s="411">
        <v>396</v>
      </c>
      <c r="T121" s="237">
        <v>1</v>
      </c>
      <c r="U121" s="411">
        <f t="shared" si="20"/>
        <v>396</v>
      </c>
      <c r="V121" s="230" t="s">
        <v>44</v>
      </c>
      <c r="W121" s="238" t="s">
        <v>1235</v>
      </c>
      <c r="X121" s="239"/>
      <c r="Y121" s="239"/>
      <c r="Z121" s="411">
        <v>0</v>
      </c>
      <c r="AA121" s="412">
        <f t="shared" si="26"/>
        <v>0</v>
      </c>
      <c r="AB121" s="413"/>
      <c r="AC121" s="232"/>
      <c r="AD121" s="240"/>
      <c r="AE121" s="230"/>
      <c r="AF121" s="240"/>
      <c r="AG121" s="240"/>
    </row>
    <row r="122" spans="2:33" s="244" customFormat="1" ht="15" customHeight="1">
      <c r="B122" s="230" t="s">
        <v>835</v>
      </c>
      <c r="C122" s="231" t="s">
        <v>391</v>
      </c>
      <c r="D122" s="232" t="s">
        <v>731</v>
      </c>
      <c r="E122" s="233" t="s">
        <v>34</v>
      </c>
      <c r="F122" s="233" t="s">
        <v>50</v>
      </c>
      <c r="G122" s="230" t="s">
        <v>65</v>
      </c>
      <c r="H122" s="230" t="s">
        <v>37</v>
      </c>
      <c r="I122" s="194">
        <v>24.5</v>
      </c>
      <c r="J122" s="234">
        <v>44105</v>
      </c>
      <c r="K122" s="241">
        <v>47149</v>
      </c>
      <c r="L122" s="230"/>
      <c r="M122" s="237">
        <v>220.255</v>
      </c>
      <c r="N122" s="230" t="s">
        <v>38</v>
      </c>
      <c r="O122" s="194">
        <v>1</v>
      </c>
      <c r="P122" s="235">
        <f t="shared" si="28"/>
        <v>220.255</v>
      </c>
      <c r="Q122" s="236">
        <f t="shared" si="29"/>
        <v>8.99</v>
      </c>
      <c r="R122" s="230"/>
      <c r="S122" s="411">
        <v>0</v>
      </c>
      <c r="T122" s="237">
        <f>I122</f>
        <v>24.5</v>
      </c>
      <c r="U122" s="411">
        <f t="shared" si="20"/>
        <v>0</v>
      </c>
      <c r="V122" s="230" t="s">
        <v>44</v>
      </c>
      <c r="W122" s="238" t="s">
        <v>1095</v>
      </c>
      <c r="X122" s="239">
        <v>46388</v>
      </c>
      <c r="Y122" s="191">
        <f t="shared" ref="Y122:Y124" si="32">P122*$Y$3</f>
        <v>5.946885</v>
      </c>
      <c r="Z122" s="411">
        <v>0</v>
      </c>
      <c r="AA122" s="412">
        <f t="shared" si="26"/>
        <v>0</v>
      </c>
      <c r="AB122" s="413" t="s">
        <v>8</v>
      </c>
      <c r="AC122" s="232"/>
      <c r="AD122" s="240"/>
      <c r="AE122" s="230"/>
      <c r="AF122" s="240"/>
      <c r="AG122" s="240"/>
    </row>
    <row r="123" spans="2:33" s="244" customFormat="1" ht="15" customHeight="1">
      <c r="B123" s="230" t="s">
        <v>836</v>
      </c>
      <c r="C123" s="231" t="s">
        <v>747</v>
      </c>
      <c r="D123" s="232" t="s">
        <v>748</v>
      </c>
      <c r="E123" s="233" t="s">
        <v>34</v>
      </c>
      <c r="F123" s="233" t="s">
        <v>35</v>
      </c>
      <c r="G123" s="230" t="s">
        <v>65</v>
      </c>
      <c r="H123" s="230" t="s">
        <v>37</v>
      </c>
      <c r="I123" s="194">
        <v>14</v>
      </c>
      <c r="J123" s="234">
        <v>43497</v>
      </c>
      <c r="K123" s="241">
        <v>47150</v>
      </c>
      <c r="L123" s="230"/>
      <c r="M123" s="237">
        <v>181.16</v>
      </c>
      <c r="N123" s="230" t="s">
        <v>38</v>
      </c>
      <c r="O123" s="194">
        <v>1</v>
      </c>
      <c r="P123" s="235">
        <f t="shared" si="28"/>
        <v>181.16</v>
      </c>
      <c r="Q123" s="236">
        <f t="shared" si="29"/>
        <v>12.94</v>
      </c>
      <c r="R123" s="230"/>
      <c r="S123" s="411">
        <v>0</v>
      </c>
      <c r="T123" s="237">
        <f>I123</f>
        <v>14</v>
      </c>
      <c r="U123" s="411">
        <f t="shared" si="20"/>
        <v>0</v>
      </c>
      <c r="V123" s="230" t="s">
        <v>72</v>
      </c>
      <c r="W123" s="238" t="s">
        <v>1095</v>
      </c>
      <c r="X123" s="239">
        <v>46388</v>
      </c>
      <c r="Y123" s="191">
        <f t="shared" si="32"/>
        <v>4.8913199999999994</v>
      </c>
      <c r="Z123" s="411">
        <v>0</v>
      </c>
      <c r="AA123" s="412">
        <f t="shared" si="26"/>
        <v>0</v>
      </c>
      <c r="AB123" s="413" t="s">
        <v>8</v>
      </c>
      <c r="AC123" s="232"/>
      <c r="AD123" s="240"/>
      <c r="AE123" s="230"/>
      <c r="AF123" s="240"/>
      <c r="AG123" s="240"/>
    </row>
    <row r="124" spans="2:33" s="244" customFormat="1" ht="15" customHeight="1">
      <c r="B124" s="230" t="s">
        <v>837</v>
      </c>
      <c r="C124" s="231" t="s">
        <v>391</v>
      </c>
      <c r="D124" s="232" t="s">
        <v>752</v>
      </c>
      <c r="E124" s="233" t="s">
        <v>34</v>
      </c>
      <c r="F124" s="233" t="s">
        <v>35</v>
      </c>
      <c r="G124" s="230" t="s">
        <v>65</v>
      </c>
      <c r="H124" s="230" t="s">
        <v>37</v>
      </c>
      <c r="I124" s="194">
        <v>14.5</v>
      </c>
      <c r="J124" s="234">
        <v>43497</v>
      </c>
      <c r="K124" s="241">
        <v>47150</v>
      </c>
      <c r="L124" s="230"/>
      <c r="M124" s="237">
        <v>187.63</v>
      </c>
      <c r="N124" s="230" t="s">
        <v>38</v>
      </c>
      <c r="O124" s="194">
        <v>1</v>
      </c>
      <c r="P124" s="235">
        <f t="shared" si="28"/>
        <v>187.63</v>
      </c>
      <c r="Q124" s="236">
        <f t="shared" si="29"/>
        <v>12.94</v>
      </c>
      <c r="R124" s="230"/>
      <c r="S124" s="411">
        <v>0</v>
      </c>
      <c r="T124" s="237">
        <f>I124</f>
        <v>14.5</v>
      </c>
      <c r="U124" s="411">
        <f t="shared" si="20"/>
        <v>0</v>
      </c>
      <c r="V124" s="230" t="s">
        <v>72</v>
      </c>
      <c r="W124" s="238" t="s">
        <v>1095</v>
      </c>
      <c r="X124" s="239">
        <v>46388</v>
      </c>
      <c r="Y124" s="191">
        <f t="shared" si="32"/>
        <v>5.0660099999999995</v>
      </c>
      <c r="Z124" s="411">
        <v>0</v>
      </c>
      <c r="AA124" s="412">
        <f t="shared" si="26"/>
        <v>0</v>
      </c>
      <c r="AB124" s="413" t="s">
        <v>8</v>
      </c>
      <c r="AC124" s="232"/>
      <c r="AD124" s="240"/>
      <c r="AE124" s="230"/>
      <c r="AF124" s="240"/>
      <c r="AG124" s="240"/>
    </row>
    <row r="125" spans="2:33" s="244" customFormat="1" ht="15" customHeight="1">
      <c r="B125" s="230" t="s">
        <v>838</v>
      </c>
      <c r="C125" s="231" t="s">
        <v>391</v>
      </c>
      <c r="D125" s="232" t="s">
        <v>839</v>
      </c>
      <c r="E125" s="233" t="s">
        <v>34</v>
      </c>
      <c r="F125" s="233" t="s">
        <v>35</v>
      </c>
      <c r="G125" s="230" t="s">
        <v>65</v>
      </c>
      <c r="H125" s="230" t="s">
        <v>37</v>
      </c>
      <c r="I125" s="194">
        <v>11.5</v>
      </c>
      <c r="J125" s="234">
        <v>43497</v>
      </c>
      <c r="K125" s="241">
        <v>46418</v>
      </c>
      <c r="L125" s="230"/>
      <c r="M125" s="237">
        <v>300</v>
      </c>
      <c r="N125" s="230" t="s">
        <v>52</v>
      </c>
      <c r="O125" s="194">
        <f>C3</f>
        <v>24.4</v>
      </c>
      <c r="P125" s="235">
        <f t="shared" si="28"/>
        <v>12.295081967213115</v>
      </c>
      <c r="Q125" s="236">
        <f t="shared" si="29"/>
        <v>1.0691375623663577</v>
      </c>
      <c r="R125" s="230"/>
      <c r="S125" s="411">
        <v>198</v>
      </c>
      <c r="T125" s="237">
        <v>1</v>
      </c>
      <c r="U125" s="411">
        <f t="shared" si="20"/>
        <v>198</v>
      </c>
      <c r="V125" s="230" t="s">
        <v>44</v>
      </c>
      <c r="W125" s="238" t="s">
        <v>1235</v>
      </c>
      <c r="X125" s="239"/>
      <c r="Y125" s="239"/>
      <c r="Z125" s="411">
        <v>0</v>
      </c>
      <c r="AA125" s="412">
        <f t="shared" si="26"/>
        <v>0</v>
      </c>
      <c r="AB125" s="413"/>
      <c r="AC125" s="232"/>
      <c r="AD125" s="240"/>
      <c r="AE125" s="230"/>
      <c r="AF125" s="240"/>
      <c r="AG125" s="240"/>
    </row>
    <row r="126" spans="2:33" s="244" customFormat="1" ht="15" customHeight="1">
      <c r="B126" s="230" t="s">
        <v>840</v>
      </c>
      <c r="C126" s="231" t="s">
        <v>766</v>
      </c>
      <c r="D126" s="232" t="s">
        <v>767</v>
      </c>
      <c r="E126" s="233" t="s">
        <v>34</v>
      </c>
      <c r="F126" s="233" t="s">
        <v>50</v>
      </c>
      <c r="G126" s="230" t="s">
        <v>374</v>
      </c>
      <c r="H126" s="230" t="s">
        <v>37</v>
      </c>
      <c r="I126" s="194">
        <v>40</v>
      </c>
      <c r="J126" s="234">
        <v>43467</v>
      </c>
      <c r="K126" s="241">
        <v>47514</v>
      </c>
      <c r="L126" s="230"/>
      <c r="M126" s="237">
        <v>256</v>
      </c>
      <c r="N126" s="230" t="s">
        <v>38</v>
      </c>
      <c r="O126" s="194">
        <v>1</v>
      </c>
      <c r="P126" s="235">
        <f t="shared" si="28"/>
        <v>256</v>
      </c>
      <c r="Q126" s="236">
        <f t="shared" si="29"/>
        <v>6.4</v>
      </c>
      <c r="R126" s="230"/>
      <c r="S126" s="411">
        <v>0</v>
      </c>
      <c r="T126" s="237">
        <f>I126</f>
        <v>40</v>
      </c>
      <c r="U126" s="411">
        <f t="shared" si="20"/>
        <v>0</v>
      </c>
      <c r="V126" s="230" t="s">
        <v>44</v>
      </c>
      <c r="W126" s="238" t="s">
        <v>1095</v>
      </c>
      <c r="X126" s="239">
        <v>46388</v>
      </c>
      <c r="Y126" s="191">
        <f t="shared" ref="Y126:Y127" si="33">P126*$Y$3</f>
        <v>6.9119999999999999</v>
      </c>
      <c r="Z126" s="411">
        <v>0</v>
      </c>
      <c r="AA126" s="412">
        <f t="shared" si="26"/>
        <v>0</v>
      </c>
      <c r="AB126" s="413">
        <v>0.08</v>
      </c>
      <c r="AC126" s="232"/>
      <c r="AD126" s="240"/>
      <c r="AE126" s="230"/>
      <c r="AF126" s="240"/>
      <c r="AG126" s="240"/>
    </row>
    <row r="127" spans="2:33" s="244" customFormat="1" ht="15" customHeight="1">
      <c r="B127" s="230" t="s">
        <v>841</v>
      </c>
      <c r="C127" s="231" t="s">
        <v>391</v>
      </c>
      <c r="D127" s="232" t="s">
        <v>750</v>
      </c>
      <c r="E127" s="233" t="s">
        <v>34</v>
      </c>
      <c r="F127" s="233" t="s">
        <v>35</v>
      </c>
      <c r="G127" s="230" t="s">
        <v>65</v>
      </c>
      <c r="H127" s="230" t="s">
        <v>37</v>
      </c>
      <c r="I127" s="194">
        <v>29.5</v>
      </c>
      <c r="J127" s="234">
        <v>43497</v>
      </c>
      <c r="K127" s="241">
        <v>47150</v>
      </c>
      <c r="L127" s="230"/>
      <c r="M127" s="237">
        <v>381.73</v>
      </c>
      <c r="N127" s="230" t="s">
        <v>38</v>
      </c>
      <c r="O127" s="194">
        <v>1</v>
      </c>
      <c r="P127" s="235">
        <f t="shared" si="28"/>
        <v>381.73</v>
      </c>
      <c r="Q127" s="236">
        <f t="shared" si="29"/>
        <v>12.940000000000001</v>
      </c>
      <c r="R127" s="230"/>
      <c r="S127" s="411">
        <v>0</v>
      </c>
      <c r="T127" s="237">
        <f>I127</f>
        <v>29.5</v>
      </c>
      <c r="U127" s="411">
        <f t="shared" si="20"/>
        <v>0</v>
      </c>
      <c r="V127" s="230" t="s">
        <v>72</v>
      </c>
      <c r="W127" s="238" t="s">
        <v>1095</v>
      </c>
      <c r="X127" s="239">
        <v>46388</v>
      </c>
      <c r="Y127" s="191">
        <f t="shared" si="33"/>
        <v>10.306710000000001</v>
      </c>
      <c r="Z127" s="411">
        <v>0</v>
      </c>
      <c r="AA127" s="412">
        <f t="shared" si="26"/>
        <v>0</v>
      </c>
      <c r="AB127" s="413" t="s">
        <v>8</v>
      </c>
      <c r="AC127" s="232"/>
      <c r="AD127" s="240"/>
      <c r="AE127" s="230"/>
      <c r="AF127" s="240"/>
      <c r="AG127" s="240"/>
    </row>
    <row r="128" spans="2:33" s="244" customFormat="1" ht="15" customHeight="1">
      <c r="B128" s="230" t="s">
        <v>842</v>
      </c>
      <c r="C128" s="231" t="s">
        <v>315</v>
      </c>
      <c r="D128" s="232" t="s">
        <v>843</v>
      </c>
      <c r="E128" s="233" t="s">
        <v>69</v>
      </c>
      <c r="F128" s="233" t="s">
        <v>79</v>
      </c>
      <c r="G128" s="230" t="s">
        <v>811</v>
      </c>
      <c r="H128" s="230" t="s">
        <v>37</v>
      </c>
      <c r="I128" s="240"/>
      <c r="J128" s="234">
        <v>42005</v>
      </c>
      <c r="K128" s="241">
        <v>46387</v>
      </c>
      <c r="L128" s="230"/>
      <c r="M128" s="237">
        <v>12945</v>
      </c>
      <c r="N128" s="230" t="s">
        <v>52</v>
      </c>
      <c r="O128" s="194">
        <f>C3</f>
        <v>24.4</v>
      </c>
      <c r="P128" s="235">
        <f t="shared" si="28"/>
        <v>530.53278688524597</v>
      </c>
      <c r="Q128" s="236"/>
      <c r="R128" s="230"/>
      <c r="S128" s="411">
        <v>0</v>
      </c>
      <c r="T128" s="237">
        <f>I128</f>
        <v>0</v>
      </c>
      <c r="U128" s="411">
        <f t="shared" si="20"/>
        <v>0</v>
      </c>
      <c r="V128" s="230" t="s">
        <v>72</v>
      </c>
      <c r="W128" s="238" t="s">
        <v>1235</v>
      </c>
      <c r="X128" s="239"/>
      <c r="Y128" s="239"/>
      <c r="Z128" s="411">
        <v>0</v>
      </c>
      <c r="AA128" s="412">
        <f t="shared" si="26"/>
        <v>0</v>
      </c>
      <c r="AB128" s="413"/>
      <c r="AC128" s="232"/>
      <c r="AD128" s="240"/>
      <c r="AE128" s="230"/>
      <c r="AF128" s="240"/>
      <c r="AG128" s="240"/>
    </row>
    <row r="129" spans="2:37" s="244" customFormat="1" ht="15" customHeight="1">
      <c r="B129" s="230" t="s">
        <v>844</v>
      </c>
      <c r="C129" s="231" t="s">
        <v>845</v>
      </c>
      <c r="D129" s="232" t="s">
        <v>846</v>
      </c>
      <c r="E129" s="233" t="s">
        <v>69</v>
      </c>
      <c r="F129" s="233" t="s">
        <v>79</v>
      </c>
      <c r="G129" s="230" t="s">
        <v>811</v>
      </c>
      <c r="H129" s="230" t="s">
        <v>37</v>
      </c>
      <c r="I129" s="194">
        <v>200</v>
      </c>
      <c r="J129" s="234">
        <v>40664</v>
      </c>
      <c r="K129" s="241">
        <v>49362</v>
      </c>
      <c r="L129" s="230"/>
      <c r="M129" s="237">
        <v>1140.4572000000001</v>
      </c>
      <c r="N129" s="230" t="s">
        <v>52</v>
      </c>
      <c r="O129" s="194">
        <f>C3</f>
        <v>24.4</v>
      </c>
      <c r="P129" s="235">
        <f t="shared" si="28"/>
        <v>46.740049180327873</v>
      </c>
      <c r="Q129" s="236">
        <f t="shared" ref="Q129:Q140" si="34">IF(I129&gt;0,P129/I129,"")</f>
        <v>0.23370024590163938</v>
      </c>
      <c r="R129" s="230"/>
      <c r="S129" s="411">
        <v>27372</v>
      </c>
      <c r="T129" s="237">
        <f>I129</f>
        <v>200</v>
      </c>
      <c r="U129" s="411">
        <f t="shared" si="20"/>
        <v>5474400</v>
      </c>
      <c r="V129" s="230" t="s">
        <v>44</v>
      </c>
      <c r="W129" s="238" t="s">
        <v>1108</v>
      </c>
      <c r="X129" s="239">
        <v>46388</v>
      </c>
      <c r="Y129" s="191">
        <f t="shared" ref="Y129" si="35">P129*$Y$3</f>
        <v>1.2619813278688525</v>
      </c>
      <c r="Z129" s="411">
        <v>0</v>
      </c>
      <c r="AA129" s="412">
        <f t="shared" si="26"/>
        <v>0</v>
      </c>
      <c r="AB129" s="230"/>
      <c r="AC129" s="232" t="s">
        <v>825</v>
      </c>
      <c r="AD129" s="240"/>
      <c r="AE129" s="230"/>
      <c r="AF129" s="240"/>
      <c r="AG129" s="240"/>
    </row>
    <row r="130" spans="2:37" s="244" customFormat="1" ht="15" customHeight="1">
      <c r="B130" s="230" t="s">
        <v>847</v>
      </c>
      <c r="C130" s="231" t="s">
        <v>848</v>
      </c>
      <c r="D130" s="232" t="s">
        <v>849</v>
      </c>
      <c r="E130" s="233" t="s">
        <v>69</v>
      </c>
      <c r="F130" s="233" t="s">
        <v>79</v>
      </c>
      <c r="G130" s="230" t="s">
        <v>811</v>
      </c>
      <c r="H130" s="230" t="s">
        <v>37</v>
      </c>
      <c r="I130" s="194">
        <v>183</v>
      </c>
      <c r="J130" s="234">
        <v>44805</v>
      </c>
      <c r="K130" s="241"/>
      <c r="L130" s="230"/>
      <c r="M130" s="237">
        <v>1464</v>
      </c>
      <c r="N130" s="230" t="s">
        <v>38</v>
      </c>
      <c r="O130" s="194">
        <v>1</v>
      </c>
      <c r="P130" s="235">
        <f t="shared" si="28"/>
        <v>1464</v>
      </c>
      <c r="Q130" s="236">
        <f t="shared" si="34"/>
        <v>8</v>
      </c>
      <c r="R130" s="230"/>
      <c r="S130" s="411">
        <v>3000</v>
      </c>
      <c r="T130" s="237">
        <v>1</v>
      </c>
      <c r="U130" s="411">
        <f t="shared" si="20"/>
        <v>3000</v>
      </c>
      <c r="V130" s="230" t="s">
        <v>72</v>
      </c>
      <c r="W130" s="238" t="s">
        <v>1235</v>
      </c>
      <c r="X130" s="239"/>
      <c r="Y130" s="239"/>
      <c r="Z130" s="411"/>
      <c r="AA130" s="412">
        <f t="shared" si="26"/>
        <v>0</v>
      </c>
      <c r="AB130" s="230"/>
      <c r="AC130" s="232"/>
      <c r="AD130" s="240"/>
      <c r="AE130" s="230"/>
      <c r="AF130" s="240"/>
      <c r="AG130" s="240"/>
    </row>
    <row r="131" spans="2:37" s="244" customFormat="1" ht="15" customHeight="1">
      <c r="B131" s="230" t="s">
        <v>850</v>
      </c>
      <c r="C131" s="231" t="s">
        <v>848</v>
      </c>
      <c r="D131" s="232" t="s">
        <v>851</v>
      </c>
      <c r="E131" s="233" t="s">
        <v>69</v>
      </c>
      <c r="F131" s="233" t="s">
        <v>79</v>
      </c>
      <c r="G131" s="230" t="s">
        <v>65</v>
      </c>
      <c r="H131" s="230" t="s">
        <v>37</v>
      </c>
      <c r="I131" s="194">
        <v>26</v>
      </c>
      <c r="J131" s="234">
        <v>44805</v>
      </c>
      <c r="K131" s="241"/>
      <c r="L131" s="230"/>
      <c r="M131" s="237">
        <v>130</v>
      </c>
      <c r="N131" s="230" t="s">
        <v>38</v>
      </c>
      <c r="O131" s="194">
        <v>1</v>
      </c>
      <c r="P131" s="235">
        <f t="shared" si="28"/>
        <v>130</v>
      </c>
      <c r="Q131" s="236">
        <f t="shared" si="34"/>
        <v>5</v>
      </c>
      <c r="R131" s="230"/>
      <c r="S131" s="411"/>
      <c r="T131" s="237">
        <f t="shared" ref="T131:T143" si="36">I131</f>
        <v>26</v>
      </c>
      <c r="U131" s="411">
        <f t="shared" si="20"/>
        <v>0</v>
      </c>
      <c r="V131" s="230" t="s">
        <v>72</v>
      </c>
      <c r="W131" s="238" t="s">
        <v>1235</v>
      </c>
      <c r="X131" s="239"/>
      <c r="Y131" s="239"/>
      <c r="Z131" s="411"/>
      <c r="AA131" s="412">
        <f t="shared" si="26"/>
        <v>0</v>
      </c>
      <c r="AB131" s="230"/>
      <c r="AC131" s="232"/>
      <c r="AD131" s="240"/>
      <c r="AE131" s="230"/>
      <c r="AF131" s="240"/>
      <c r="AG131" s="240"/>
    </row>
    <row r="132" spans="2:37" s="244" customFormat="1" ht="15" customHeight="1">
      <c r="B132" s="230" t="s">
        <v>852</v>
      </c>
      <c r="C132" s="231" t="s">
        <v>848</v>
      </c>
      <c r="D132" s="232" t="s">
        <v>851</v>
      </c>
      <c r="E132" s="233" t="s">
        <v>69</v>
      </c>
      <c r="F132" s="233" t="s">
        <v>79</v>
      </c>
      <c r="G132" s="230" t="s">
        <v>65</v>
      </c>
      <c r="H132" s="230" t="s">
        <v>37</v>
      </c>
      <c r="I132" s="194">
        <v>19</v>
      </c>
      <c r="J132" s="234">
        <v>44805</v>
      </c>
      <c r="K132" s="241"/>
      <c r="L132" s="230"/>
      <c r="M132" s="237">
        <v>95</v>
      </c>
      <c r="N132" s="230" t="s">
        <v>38</v>
      </c>
      <c r="O132" s="194">
        <v>1</v>
      </c>
      <c r="P132" s="235">
        <f t="shared" si="28"/>
        <v>95</v>
      </c>
      <c r="Q132" s="236">
        <f t="shared" si="34"/>
        <v>5</v>
      </c>
      <c r="R132" s="230"/>
      <c r="S132" s="411"/>
      <c r="T132" s="237">
        <f t="shared" si="36"/>
        <v>19</v>
      </c>
      <c r="U132" s="411">
        <f t="shared" si="20"/>
        <v>0</v>
      </c>
      <c r="V132" s="230" t="s">
        <v>72</v>
      </c>
      <c r="W132" s="238" t="s">
        <v>1235</v>
      </c>
      <c r="X132" s="239"/>
      <c r="Y132" s="239"/>
      <c r="Z132" s="411"/>
      <c r="AA132" s="412">
        <f t="shared" si="26"/>
        <v>0</v>
      </c>
      <c r="AB132" s="230"/>
      <c r="AC132" s="232"/>
      <c r="AD132" s="240"/>
      <c r="AE132" s="230"/>
      <c r="AF132" s="240"/>
      <c r="AG132" s="240"/>
    </row>
    <row r="133" spans="2:37" s="244" customFormat="1" ht="15" customHeight="1">
      <c r="B133" s="230" t="s">
        <v>853</v>
      </c>
      <c r="C133" s="231" t="s">
        <v>848</v>
      </c>
      <c r="D133" s="232" t="s">
        <v>851</v>
      </c>
      <c r="E133" s="233" t="s">
        <v>69</v>
      </c>
      <c r="F133" s="233" t="s">
        <v>79</v>
      </c>
      <c r="G133" s="230" t="s">
        <v>65</v>
      </c>
      <c r="H133" s="230" t="s">
        <v>37</v>
      </c>
      <c r="I133" s="194">
        <v>15</v>
      </c>
      <c r="J133" s="234">
        <v>44805</v>
      </c>
      <c r="K133" s="241"/>
      <c r="L133" s="230"/>
      <c r="M133" s="237">
        <v>75</v>
      </c>
      <c r="N133" s="230" t="s">
        <v>38</v>
      </c>
      <c r="O133" s="194">
        <v>1</v>
      </c>
      <c r="P133" s="235">
        <f t="shared" si="28"/>
        <v>75</v>
      </c>
      <c r="Q133" s="236">
        <f t="shared" si="34"/>
        <v>5</v>
      </c>
      <c r="R133" s="230"/>
      <c r="S133" s="411"/>
      <c r="T133" s="237">
        <f t="shared" si="36"/>
        <v>15</v>
      </c>
      <c r="U133" s="411">
        <f t="shared" si="20"/>
        <v>0</v>
      </c>
      <c r="V133" s="230" t="s">
        <v>72</v>
      </c>
      <c r="W133" s="238" t="s">
        <v>1235</v>
      </c>
      <c r="X133" s="239"/>
      <c r="Y133" s="239"/>
      <c r="Z133" s="411"/>
      <c r="AA133" s="412">
        <f t="shared" si="26"/>
        <v>0</v>
      </c>
      <c r="AB133" s="230"/>
      <c r="AC133" s="232"/>
      <c r="AD133" s="240"/>
      <c r="AE133" s="230"/>
      <c r="AF133" s="240"/>
      <c r="AG133" s="240"/>
    </row>
    <row r="134" spans="2:37" s="244" customFormat="1" ht="15" customHeight="1">
      <c r="B134" s="230" t="s">
        <v>854</v>
      </c>
      <c r="C134" s="231" t="s">
        <v>361</v>
      </c>
      <c r="D134" s="232" t="s">
        <v>855</v>
      </c>
      <c r="E134" s="233" t="s">
        <v>100</v>
      </c>
      <c r="F134" s="233" t="s">
        <v>363</v>
      </c>
      <c r="G134" s="230" t="s">
        <v>36</v>
      </c>
      <c r="H134" s="230" t="s">
        <v>37</v>
      </c>
      <c r="I134" s="194">
        <v>535.5</v>
      </c>
      <c r="J134" s="234">
        <v>46146</v>
      </c>
      <c r="K134" s="241">
        <v>47971</v>
      </c>
      <c r="L134" s="230"/>
      <c r="M134" s="237">
        <v>9424.7999999999993</v>
      </c>
      <c r="N134" s="230" t="s">
        <v>38</v>
      </c>
      <c r="O134" s="194">
        <v>1</v>
      </c>
      <c r="P134" s="235">
        <f t="shared" si="28"/>
        <v>9424.7999999999993</v>
      </c>
      <c r="Q134" s="236">
        <f t="shared" si="34"/>
        <v>17.599999999999998</v>
      </c>
      <c r="R134" s="230"/>
      <c r="S134" s="411">
        <v>210</v>
      </c>
      <c r="T134" s="237">
        <f t="shared" si="36"/>
        <v>535.5</v>
      </c>
      <c r="U134" s="411">
        <f t="shared" si="20"/>
        <v>112455</v>
      </c>
      <c r="V134" s="230" t="s">
        <v>44</v>
      </c>
      <c r="W134" s="238" t="s">
        <v>1100</v>
      </c>
      <c r="X134" s="239">
        <v>46388</v>
      </c>
      <c r="Y134" s="191">
        <f t="shared" ref="Y134:Y135" si="37">P134*$Y$3</f>
        <v>254.46959999999999</v>
      </c>
      <c r="Z134" s="411"/>
      <c r="AA134" s="412">
        <f t="shared" ref="AA134:AA143" si="38">Z134*I134</f>
        <v>0</v>
      </c>
      <c r="AB134" s="230" t="s">
        <v>856</v>
      </c>
      <c r="AC134" s="232" t="s">
        <v>857</v>
      </c>
      <c r="AD134" s="240"/>
      <c r="AE134" s="230" t="s">
        <v>38</v>
      </c>
      <c r="AF134" s="240"/>
      <c r="AG134" s="240"/>
    </row>
    <row r="135" spans="2:37" s="244" customFormat="1" ht="15" customHeight="1">
      <c r="B135" s="230" t="s">
        <v>861</v>
      </c>
      <c r="C135" s="231" t="s">
        <v>351</v>
      </c>
      <c r="D135" s="232" t="s">
        <v>666</v>
      </c>
      <c r="E135" s="233" t="s">
        <v>100</v>
      </c>
      <c r="F135" s="233" t="s">
        <v>129</v>
      </c>
      <c r="G135" s="230" t="s">
        <v>36</v>
      </c>
      <c r="H135" s="230" t="s">
        <v>37</v>
      </c>
      <c r="I135" s="194">
        <v>200</v>
      </c>
      <c r="J135" s="234">
        <v>46388</v>
      </c>
      <c r="K135" s="241">
        <v>48304</v>
      </c>
      <c r="L135" s="230"/>
      <c r="M135" s="237">
        <v>7102</v>
      </c>
      <c r="N135" s="230" t="s">
        <v>38</v>
      </c>
      <c r="O135" s="194">
        <v>1</v>
      </c>
      <c r="P135" s="235">
        <f t="shared" si="28"/>
        <v>7102</v>
      </c>
      <c r="Q135" s="236">
        <f t="shared" si="34"/>
        <v>35.51</v>
      </c>
      <c r="R135" s="230"/>
      <c r="S135" s="411">
        <v>210</v>
      </c>
      <c r="T135" s="237">
        <f t="shared" si="36"/>
        <v>200</v>
      </c>
      <c r="U135" s="411">
        <f t="shared" ref="U135:U143" si="39">T135*S135</f>
        <v>42000</v>
      </c>
      <c r="V135" s="230" t="s">
        <v>44</v>
      </c>
      <c r="W135" s="238" t="s">
        <v>1102</v>
      </c>
      <c r="X135" s="239">
        <v>46388</v>
      </c>
      <c r="Y135" s="191">
        <f t="shared" si="37"/>
        <v>191.75399999999999</v>
      </c>
      <c r="Z135" s="411">
        <v>42.1</v>
      </c>
      <c r="AA135" s="412">
        <f t="shared" si="38"/>
        <v>8420</v>
      </c>
      <c r="AB135" s="230"/>
      <c r="AC135" s="232"/>
      <c r="AD135" s="240"/>
      <c r="AE135" s="230"/>
      <c r="AF135" s="240"/>
      <c r="AG135" s="240"/>
    </row>
    <row r="136" spans="2:37" s="244" customFormat="1" ht="15" customHeight="1">
      <c r="B136" s="230" t="s">
        <v>862</v>
      </c>
      <c r="C136" s="231" t="s">
        <v>1000</v>
      </c>
      <c r="D136" s="232" t="s">
        <v>863</v>
      </c>
      <c r="E136" s="233" t="s">
        <v>69</v>
      </c>
      <c r="F136" s="233" t="s">
        <v>90</v>
      </c>
      <c r="G136" s="230" t="s">
        <v>36</v>
      </c>
      <c r="H136" s="230" t="s">
        <v>37</v>
      </c>
      <c r="I136" s="194">
        <v>56</v>
      </c>
      <c r="J136" s="234">
        <v>46204</v>
      </c>
      <c r="K136" s="241">
        <v>48029</v>
      </c>
      <c r="L136" s="230"/>
      <c r="M136" s="237">
        <v>2872.8</v>
      </c>
      <c r="N136" s="230" t="s">
        <v>38</v>
      </c>
      <c r="O136" s="194">
        <v>1</v>
      </c>
      <c r="P136" s="235">
        <f>IF(N136="CZK",M136/O136,M136)</f>
        <v>2872.8</v>
      </c>
      <c r="Q136" s="236">
        <f t="shared" si="34"/>
        <v>51.300000000000004</v>
      </c>
      <c r="R136" s="230" t="s">
        <v>102</v>
      </c>
      <c r="S136" s="411"/>
      <c r="T136" s="237">
        <f t="shared" si="36"/>
        <v>56</v>
      </c>
      <c r="U136" s="411">
        <f t="shared" si="39"/>
        <v>0</v>
      </c>
      <c r="V136" s="230" t="s">
        <v>44</v>
      </c>
      <c r="W136" s="238" t="s">
        <v>1236</v>
      </c>
      <c r="X136" s="239"/>
      <c r="Y136" s="239"/>
      <c r="Z136" s="411"/>
      <c r="AA136" s="412">
        <f t="shared" si="38"/>
        <v>0</v>
      </c>
      <c r="AB136" s="230"/>
      <c r="AC136" s="232"/>
      <c r="AD136" s="240"/>
      <c r="AE136" s="230"/>
      <c r="AF136" s="240"/>
      <c r="AG136" s="240"/>
    </row>
    <row r="137" spans="2:37" s="244" customFormat="1" ht="15" customHeight="1">
      <c r="B137" s="230" t="s">
        <v>864</v>
      </c>
      <c r="C137" s="231" t="s">
        <v>999</v>
      </c>
      <c r="D137" s="232" t="s">
        <v>865</v>
      </c>
      <c r="E137" s="233" t="s">
        <v>34</v>
      </c>
      <c r="F137" s="233" t="s">
        <v>280</v>
      </c>
      <c r="G137" s="230" t="s">
        <v>36</v>
      </c>
      <c r="H137" s="230" t="s">
        <v>37</v>
      </c>
      <c r="I137" s="194">
        <v>44.5</v>
      </c>
      <c r="J137" s="234">
        <v>46235</v>
      </c>
      <c r="K137" s="241">
        <v>48060</v>
      </c>
      <c r="L137" s="230"/>
      <c r="M137" s="237">
        <v>2981.5</v>
      </c>
      <c r="N137" s="230" t="s">
        <v>38</v>
      </c>
      <c r="O137" s="194">
        <v>1</v>
      </c>
      <c r="P137" s="235">
        <f t="shared" si="28"/>
        <v>2981.5</v>
      </c>
      <c r="Q137" s="236">
        <f t="shared" si="34"/>
        <v>67</v>
      </c>
      <c r="R137" s="230" t="s">
        <v>102</v>
      </c>
      <c r="S137" s="411"/>
      <c r="T137" s="237">
        <f t="shared" si="36"/>
        <v>44.5</v>
      </c>
      <c r="U137" s="411">
        <f t="shared" si="39"/>
        <v>0</v>
      </c>
      <c r="V137" s="230" t="s">
        <v>44</v>
      </c>
      <c r="W137" s="238" t="s">
        <v>1237</v>
      </c>
      <c r="X137" s="239"/>
      <c r="Y137" s="239"/>
      <c r="Z137" s="411">
        <v>44.46</v>
      </c>
      <c r="AA137" s="412">
        <f t="shared" si="38"/>
        <v>1978.47</v>
      </c>
      <c r="AB137" s="230"/>
      <c r="AC137" s="232"/>
      <c r="AD137" s="240"/>
      <c r="AE137" s="230"/>
      <c r="AF137" s="240"/>
      <c r="AG137" s="240"/>
    </row>
    <row r="138" spans="2:37" s="244" customFormat="1" ht="15" customHeight="1">
      <c r="B138" s="230" t="s">
        <v>866</v>
      </c>
      <c r="C138" s="231" t="s">
        <v>444</v>
      </c>
      <c r="D138" s="232" t="s">
        <v>867</v>
      </c>
      <c r="E138" s="233" t="s">
        <v>94</v>
      </c>
      <c r="F138" s="233" t="s">
        <v>446</v>
      </c>
      <c r="G138" s="230" t="s">
        <v>36</v>
      </c>
      <c r="H138" s="230" t="s">
        <v>37</v>
      </c>
      <c r="I138" s="194">
        <v>503</v>
      </c>
      <c r="J138" s="234">
        <v>46146</v>
      </c>
      <c r="K138" s="241">
        <v>47971</v>
      </c>
      <c r="L138" s="230"/>
      <c r="M138" s="237">
        <v>11066</v>
      </c>
      <c r="N138" s="230" t="s">
        <v>38</v>
      </c>
      <c r="O138" s="194">
        <v>1</v>
      </c>
      <c r="P138" s="235">
        <f t="shared" si="28"/>
        <v>11066</v>
      </c>
      <c r="Q138" s="236">
        <f t="shared" si="34"/>
        <v>22</v>
      </c>
      <c r="R138" s="230"/>
      <c r="S138" s="411">
        <v>210</v>
      </c>
      <c r="T138" s="237">
        <f t="shared" si="36"/>
        <v>503</v>
      </c>
      <c r="U138" s="411">
        <f t="shared" si="39"/>
        <v>105630</v>
      </c>
      <c r="V138" s="230" t="s">
        <v>44</v>
      </c>
      <c r="W138" s="238" t="s">
        <v>1100</v>
      </c>
      <c r="X138" s="239">
        <v>46388</v>
      </c>
      <c r="Y138" s="191">
        <f t="shared" ref="Y138:Y140" si="40">P138*$Y$3</f>
        <v>298.78199999999998</v>
      </c>
      <c r="Z138" s="411">
        <v>40</v>
      </c>
      <c r="AA138" s="412">
        <f t="shared" si="38"/>
        <v>20120</v>
      </c>
      <c r="AB138" s="230"/>
      <c r="AC138" s="232"/>
      <c r="AD138" s="240"/>
      <c r="AE138" s="230"/>
      <c r="AF138" s="240"/>
      <c r="AG138" s="240"/>
    </row>
    <row r="139" spans="2:37" s="244" customFormat="1" ht="15" customHeight="1">
      <c r="B139" s="230" t="s">
        <v>868</v>
      </c>
      <c r="C139" s="231" t="s">
        <v>232</v>
      </c>
      <c r="D139" s="232" t="s">
        <v>869</v>
      </c>
      <c r="E139" s="233" t="s">
        <v>140</v>
      </c>
      <c r="F139" s="233" t="s">
        <v>141</v>
      </c>
      <c r="G139" s="230" t="s">
        <v>36</v>
      </c>
      <c r="H139" s="230" t="s">
        <v>37</v>
      </c>
      <c r="I139" s="194">
        <v>497</v>
      </c>
      <c r="J139" s="234">
        <v>46062</v>
      </c>
      <c r="K139" s="241">
        <v>48395</v>
      </c>
      <c r="L139" s="230"/>
      <c r="M139" s="237">
        <v>6958</v>
      </c>
      <c r="N139" s="230" t="s">
        <v>38</v>
      </c>
      <c r="O139" s="194">
        <v>1</v>
      </c>
      <c r="P139" s="235">
        <f t="shared" si="28"/>
        <v>6958</v>
      </c>
      <c r="Q139" s="236">
        <f t="shared" si="34"/>
        <v>14</v>
      </c>
      <c r="R139" s="230" t="s">
        <v>102</v>
      </c>
      <c r="S139" s="411">
        <f>8*C3</f>
        <v>195.2</v>
      </c>
      <c r="T139" s="237">
        <f t="shared" si="36"/>
        <v>497</v>
      </c>
      <c r="U139" s="411">
        <f t="shared" si="39"/>
        <v>97014.399999999994</v>
      </c>
      <c r="V139" s="230" t="s">
        <v>44</v>
      </c>
      <c r="W139" s="238" t="s">
        <v>1109</v>
      </c>
      <c r="X139" s="239">
        <v>46753</v>
      </c>
      <c r="Y139" s="239"/>
      <c r="Z139" s="411">
        <v>44.34</v>
      </c>
      <c r="AA139" s="412">
        <f t="shared" si="38"/>
        <v>22036.980000000003</v>
      </c>
      <c r="AB139" s="230"/>
      <c r="AC139" s="232"/>
      <c r="AD139" s="240"/>
      <c r="AE139" s="230"/>
      <c r="AF139" s="240"/>
      <c r="AG139" s="240"/>
    </row>
    <row r="140" spans="2:37" s="244" customFormat="1" ht="15" customHeight="1">
      <c r="B140" s="230" t="s">
        <v>436</v>
      </c>
      <c r="C140" s="243" t="s">
        <v>1093</v>
      </c>
      <c r="D140" s="232" t="s">
        <v>1094</v>
      </c>
      <c r="E140" s="233" t="s">
        <v>69</v>
      </c>
      <c r="F140" s="233" t="s">
        <v>79</v>
      </c>
      <c r="G140" s="230" t="s">
        <v>439</v>
      </c>
      <c r="H140" s="230" t="s">
        <v>37</v>
      </c>
      <c r="I140" s="194">
        <v>108</v>
      </c>
      <c r="J140" s="234">
        <v>41739</v>
      </c>
      <c r="K140" s="241">
        <v>49674</v>
      </c>
      <c r="L140" s="230"/>
      <c r="M140" s="237">
        <v>2079</v>
      </c>
      <c r="N140" s="230" t="s">
        <v>38</v>
      </c>
      <c r="O140" s="194">
        <v>1</v>
      </c>
      <c r="P140" s="235">
        <f t="shared" si="28"/>
        <v>2079</v>
      </c>
      <c r="Q140" s="236">
        <f t="shared" si="34"/>
        <v>19.25</v>
      </c>
      <c r="R140" s="230"/>
      <c r="S140" s="240"/>
      <c r="T140" s="237">
        <f t="shared" si="36"/>
        <v>108</v>
      </c>
      <c r="U140" s="411"/>
      <c r="V140" s="230"/>
      <c r="W140" s="238" t="s">
        <v>1095</v>
      </c>
      <c r="X140" s="239">
        <v>46388</v>
      </c>
      <c r="Y140" s="191">
        <f t="shared" si="40"/>
        <v>56.133000000000003</v>
      </c>
      <c r="Z140" s="411"/>
      <c r="AA140" s="412">
        <f t="shared" si="38"/>
        <v>0</v>
      </c>
      <c r="AB140" s="230"/>
      <c r="AC140" s="232"/>
      <c r="AD140" s="240"/>
      <c r="AE140" s="230"/>
      <c r="AF140" s="240"/>
      <c r="AG140" s="240"/>
    </row>
    <row r="141" spans="2:37" s="244" customFormat="1" ht="15" customHeight="1">
      <c r="B141" s="230" t="s">
        <v>870</v>
      </c>
      <c r="C141" s="231" t="s">
        <v>450</v>
      </c>
      <c r="D141" s="232" t="s">
        <v>1274</v>
      </c>
      <c r="E141" s="232"/>
      <c r="F141" s="232"/>
      <c r="G141" s="230" t="s">
        <v>36</v>
      </c>
      <c r="H141" s="230" t="s">
        <v>451</v>
      </c>
      <c r="I141" s="194">
        <v>857.5</v>
      </c>
      <c r="J141" s="230"/>
      <c r="K141" s="241"/>
      <c r="L141" s="230"/>
      <c r="M141" s="237"/>
      <c r="N141" s="230" t="s">
        <v>38</v>
      </c>
      <c r="O141" s="194">
        <v>1</v>
      </c>
      <c r="P141" s="235"/>
      <c r="Q141" s="240"/>
      <c r="R141" s="230"/>
      <c r="S141" s="240"/>
      <c r="T141" s="237">
        <f t="shared" si="36"/>
        <v>857.5</v>
      </c>
      <c r="U141" s="411">
        <f t="shared" si="39"/>
        <v>0</v>
      </c>
      <c r="V141" s="230" t="s">
        <v>44</v>
      </c>
      <c r="W141" s="231"/>
      <c r="X141" s="241"/>
      <c r="Y141" s="241"/>
      <c r="Z141" s="411">
        <v>0</v>
      </c>
      <c r="AA141" s="412">
        <f t="shared" si="38"/>
        <v>0</v>
      </c>
      <c r="AB141" s="230"/>
      <c r="AC141" s="232"/>
      <c r="AD141" s="240"/>
      <c r="AE141" s="230"/>
      <c r="AF141" s="236">
        <v>11</v>
      </c>
      <c r="AG141" s="235">
        <f>AF141*I141</f>
        <v>9432.5</v>
      </c>
    </row>
    <row r="142" spans="2:37" s="244" customFormat="1" ht="15" customHeight="1">
      <c r="B142" s="230" t="s">
        <v>871</v>
      </c>
      <c r="C142" s="231" t="s">
        <v>450</v>
      </c>
      <c r="D142" s="232"/>
      <c r="E142" s="232"/>
      <c r="F142" s="232"/>
      <c r="G142" s="230" t="s">
        <v>36</v>
      </c>
      <c r="H142" s="230" t="s">
        <v>451</v>
      </c>
      <c r="I142" s="194">
        <v>47.5</v>
      </c>
      <c r="J142" s="230"/>
      <c r="K142" s="241"/>
      <c r="L142" s="230"/>
      <c r="M142" s="240"/>
      <c r="N142" s="230" t="s">
        <v>38</v>
      </c>
      <c r="O142" s="194">
        <v>1</v>
      </c>
      <c r="P142" s="235"/>
      <c r="Q142" s="240"/>
      <c r="R142" s="230"/>
      <c r="S142" s="240"/>
      <c r="T142" s="237">
        <f t="shared" si="36"/>
        <v>47.5</v>
      </c>
      <c r="U142" s="411">
        <f t="shared" si="39"/>
        <v>0</v>
      </c>
      <c r="V142" s="230" t="s">
        <v>44</v>
      </c>
      <c r="W142" s="231"/>
      <c r="X142" s="241"/>
      <c r="Y142" s="241"/>
      <c r="Z142" s="411">
        <v>38.770000000000003</v>
      </c>
      <c r="AA142" s="412">
        <f t="shared" si="38"/>
        <v>1841.575</v>
      </c>
      <c r="AB142" s="230"/>
      <c r="AC142" s="232"/>
      <c r="AD142" s="240"/>
      <c r="AE142" s="230"/>
      <c r="AF142" s="236">
        <v>35</v>
      </c>
      <c r="AG142" s="235">
        <f>AF142*I142</f>
        <v>1662.5</v>
      </c>
    </row>
    <row r="143" spans="2:37" s="244" customFormat="1" ht="15" customHeight="1">
      <c r="B143" s="230" t="s">
        <v>872</v>
      </c>
      <c r="C143" s="231" t="s">
        <v>450</v>
      </c>
      <c r="D143" s="232"/>
      <c r="E143" s="232"/>
      <c r="F143" s="232"/>
      <c r="G143" s="230" t="s">
        <v>36</v>
      </c>
      <c r="H143" s="230" t="s">
        <v>451</v>
      </c>
      <c r="I143" s="194">
        <v>176.5</v>
      </c>
      <c r="J143" s="230"/>
      <c r="K143" s="241"/>
      <c r="L143" s="230"/>
      <c r="M143" s="240"/>
      <c r="N143" s="230" t="s">
        <v>38</v>
      </c>
      <c r="O143" s="194">
        <v>1</v>
      </c>
      <c r="P143" s="235"/>
      <c r="Q143" s="240"/>
      <c r="R143" s="230"/>
      <c r="S143" s="240"/>
      <c r="T143" s="237">
        <f t="shared" si="36"/>
        <v>176.5</v>
      </c>
      <c r="U143" s="411">
        <f t="shared" si="39"/>
        <v>0</v>
      </c>
      <c r="V143" s="230" t="s">
        <v>44</v>
      </c>
      <c r="W143" s="231"/>
      <c r="X143" s="241"/>
      <c r="Y143" s="241"/>
      <c r="Z143" s="411"/>
      <c r="AA143" s="412">
        <f t="shared" si="38"/>
        <v>0</v>
      </c>
      <c r="AB143" s="230"/>
      <c r="AC143" s="232"/>
      <c r="AD143" s="240"/>
      <c r="AE143" s="230"/>
      <c r="AF143" s="236">
        <v>11</v>
      </c>
      <c r="AG143" s="235">
        <f>AF143*I143</f>
        <v>1941.5</v>
      </c>
    </row>
    <row r="144" spans="2:37" s="207" customFormat="1">
      <c r="B144" s="207" t="s">
        <v>873</v>
      </c>
      <c r="I144" s="333">
        <f>SUM(I6:I143)</f>
        <v>27719.42</v>
      </c>
      <c r="P144" s="207">
        <f>SUM(P6:P143)</f>
        <v>460531.03633385157</v>
      </c>
      <c r="Y144" s="207">
        <f>SUM(Y6:Y143)</f>
        <v>11408.284716653332</v>
      </c>
      <c r="AD144" s="207">
        <f>SUM(AD6:AD143)</f>
        <v>50180581.592577763</v>
      </c>
      <c r="AG144" s="207">
        <f>SUM(AG6:AG143)</f>
        <v>13036.5</v>
      </c>
      <c r="AH144" s="247"/>
      <c r="AI144" s="247"/>
      <c r="AJ144" s="247"/>
      <c r="AK144" s="247"/>
    </row>
    <row r="145" spans="2:37" s="56" customFormat="1">
      <c r="M145" s="246"/>
    </row>
    <row r="146" spans="2:37" s="207" customFormat="1">
      <c r="B146" s="207" t="s">
        <v>1200</v>
      </c>
      <c r="I146" s="333"/>
      <c r="AH146" s="247"/>
      <c r="AI146" s="247"/>
      <c r="AJ146" s="247"/>
      <c r="AK146" s="247"/>
    </row>
    <row r="147" spans="2:37" s="244" customFormat="1" ht="15" customHeight="1">
      <c r="B147" s="230" t="s">
        <v>819</v>
      </c>
      <c r="C147" s="243" t="s">
        <v>858</v>
      </c>
      <c r="D147" s="232" t="s">
        <v>859</v>
      </c>
      <c r="E147" s="233" t="s">
        <v>63</v>
      </c>
      <c r="F147" s="233" t="s">
        <v>348</v>
      </c>
      <c r="G147" s="230" t="s">
        <v>65</v>
      </c>
      <c r="H147" s="230" t="s">
        <v>860</v>
      </c>
      <c r="I147" s="194">
        <v>163.5</v>
      </c>
      <c r="J147" s="234">
        <v>46446</v>
      </c>
      <c r="K147" s="234">
        <v>50099</v>
      </c>
      <c r="L147" s="230"/>
      <c r="M147" s="237">
        <v>2238.3150000000001</v>
      </c>
      <c r="N147" s="230" t="s">
        <v>38</v>
      </c>
      <c r="O147" s="194">
        <v>1</v>
      </c>
      <c r="P147" s="235">
        <f>IF(N147="CZK",M147/O147,M147)</f>
        <v>2238.3150000000001</v>
      </c>
      <c r="Q147" s="236">
        <v>13.69</v>
      </c>
      <c r="R147" s="230"/>
      <c r="S147" s="248">
        <v>19859.364000000001</v>
      </c>
      <c r="T147" s="194"/>
      <c r="U147" s="194"/>
      <c r="V147" s="230" t="s">
        <v>44</v>
      </c>
      <c r="W147" s="231"/>
      <c r="X147" s="241"/>
      <c r="Y147" s="239"/>
      <c r="Z147" s="194"/>
      <c r="AA147" s="230"/>
      <c r="AB147" s="230"/>
      <c r="AC147" s="232"/>
      <c r="AD147" s="240"/>
      <c r="AE147" s="230"/>
      <c r="AF147" s="240"/>
      <c r="AG147" s="240"/>
    </row>
    <row r="148" spans="2:37" s="244" customFormat="1" ht="15" customHeight="1">
      <c r="B148" s="230" t="s">
        <v>642</v>
      </c>
      <c r="C148" s="231" t="s">
        <v>858</v>
      </c>
      <c r="D148" s="232" t="s">
        <v>859</v>
      </c>
      <c r="E148" s="232" t="s">
        <v>63</v>
      </c>
      <c r="F148" s="232" t="s">
        <v>348</v>
      </c>
      <c r="G148" s="230" t="s">
        <v>36</v>
      </c>
      <c r="H148" s="230" t="s">
        <v>860</v>
      </c>
      <c r="I148" s="194">
        <f>I26</f>
        <v>1236</v>
      </c>
      <c r="J148" s="326">
        <v>46446</v>
      </c>
      <c r="K148" s="326">
        <v>50099</v>
      </c>
      <c r="L148" s="230"/>
      <c r="M148" s="237">
        <v>22866</v>
      </c>
      <c r="N148" s="230" t="s">
        <v>38</v>
      </c>
      <c r="O148" s="194">
        <v>1</v>
      </c>
      <c r="P148" s="235">
        <f>IF(N148="CZK",M148/O148,M148)</f>
        <v>22866</v>
      </c>
      <c r="Q148" s="240">
        <f>IF(I148&gt;0,P148/I148,"")</f>
        <v>18.5</v>
      </c>
      <c r="R148" s="230"/>
      <c r="S148" s="248">
        <v>119</v>
      </c>
      <c r="T148" s="194"/>
      <c r="U148" s="194"/>
      <c r="V148" s="230" t="s">
        <v>44</v>
      </c>
      <c r="W148" s="231" t="s">
        <v>1109</v>
      </c>
      <c r="X148" s="241">
        <v>46753</v>
      </c>
      <c r="Y148" s="241"/>
      <c r="Z148" s="194">
        <v>0</v>
      </c>
      <c r="AA148" s="230"/>
      <c r="AB148" s="230"/>
      <c r="AC148" s="232" t="s">
        <v>857</v>
      </c>
      <c r="AD148" s="240"/>
      <c r="AE148" s="230"/>
      <c r="AF148" s="236"/>
      <c r="AG148" s="235"/>
    </row>
    <row r="149" spans="2:37" s="244" customFormat="1" ht="15" customHeight="1">
      <c r="B149" s="230" t="s">
        <v>816</v>
      </c>
      <c r="C149" s="231" t="s">
        <v>858</v>
      </c>
      <c r="D149" s="232" t="s">
        <v>859</v>
      </c>
      <c r="E149" s="232" t="s">
        <v>63</v>
      </c>
      <c r="F149" s="232" t="s">
        <v>348</v>
      </c>
      <c r="G149" s="230" t="s">
        <v>65</v>
      </c>
      <c r="H149" s="230" t="s">
        <v>860</v>
      </c>
      <c r="I149" s="194">
        <v>79</v>
      </c>
      <c r="J149" s="326">
        <v>46446</v>
      </c>
      <c r="K149" s="326">
        <v>50099</v>
      </c>
      <c r="L149" s="230"/>
      <c r="M149" s="237">
        <v>500.07</v>
      </c>
      <c r="N149" s="230" t="s">
        <v>38</v>
      </c>
      <c r="O149" s="194">
        <v>1</v>
      </c>
      <c r="P149" s="235">
        <f>IF(N149="CZK",M149/O149,M149)</f>
        <v>500.07</v>
      </c>
      <c r="Q149" s="240">
        <v>6.33</v>
      </c>
      <c r="R149" s="230"/>
      <c r="S149" s="248">
        <v>7900</v>
      </c>
      <c r="T149" s="194"/>
      <c r="U149" s="194"/>
      <c r="V149" s="230" t="s">
        <v>44</v>
      </c>
      <c r="W149" s="231" t="s">
        <v>1109</v>
      </c>
      <c r="X149" s="241">
        <v>46753</v>
      </c>
      <c r="Y149" s="241"/>
      <c r="Z149" s="194">
        <v>0</v>
      </c>
      <c r="AA149" s="230"/>
      <c r="AB149" s="230"/>
      <c r="AC149" s="232" t="s">
        <v>96</v>
      </c>
      <c r="AD149" s="240">
        <v>2581032.5</v>
      </c>
      <c r="AE149" s="230" t="s">
        <v>52</v>
      </c>
      <c r="AF149" s="236"/>
      <c r="AG149" s="235"/>
    </row>
    <row r="150" spans="2:37" s="56" customFormat="1">
      <c r="P150" s="207">
        <f>SUM(P147:P149)</f>
        <v>25604.384999999998</v>
      </c>
    </row>
  </sheetData>
  <autoFilter ref="B5:AK144" xr:uid="{B46565B2-7CEF-42C7-A85A-A7528697AE96}"/>
  <mergeCells count="9">
    <mergeCell ref="V1:X1"/>
    <mergeCell ref="Z1:AB1"/>
    <mergeCell ref="AC1:AF1"/>
    <mergeCell ref="AG1:AH1"/>
    <mergeCell ref="B1:E1"/>
    <mergeCell ref="G1:J1"/>
    <mergeCell ref="K1:N1"/>
    <mergeCell ref="O1:Q1"/>
    <mergeCell ref="R1:U1"/>
  </mergeCells>
  <pageMargins left="0.75" right="0.75" top="1" bottom="1" header="0.511811023622047" footer="0.511811023622047"/>
  <pageSetup paperSize="9" scale="11" orientation="portrait" horizontalDpi="300" verticalDpi="300"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AC01-BD44-4A57-91E8-1D2D96B4CFC8}">
  <dimension ref="A1:AD16"/>
  <sheetViews>
    <sheetView view="pageBreakPreview" zoomScale="98" zoomScaleNormal="85" zoomScaleSheetLayoutView="100" workbookViewId="0">
      <pane ySplit="1" topLeftCell="A2" activePane="bottomLeft" state="frozen"/>
      <selection activeCell="P99" sqref="P99"/>
      <selection pane="bottomLeft" activeCell="AD16" sqref="AD16"/>
    </sheetView>
  </sheetViews>
  <sheetFormatPr defaultColWidth="8.54296875" defaultRowHeight="14.5"/>
  <cols>
    <col min="1" max="1" width="10" style="1" customWidth="1"/>
    <col min="2" max="2" width="20.453125" style="1" customWidth="1"/>
    <col min="3" max="3" width="7" style="1" customWidth="1"/>
    <col min="4" max="4" width="11" style="1" customWidth="1"/>
    <col min="5" max="8" width="13" style="1" customWidth="1"/>
    <col min="9" max="9" width="11.36328125" style="1" customWidth="1"/>
    <col min="10" max="10" width="11.1796875" style="1" bestFit="1" customWidth="1"/>
    <col min="11" max="11" width="13" style="1" customWidth="1"/>
    <col min="12" max="12" width="11" style="1" customWidth="1"/>
    <col min="13" max="15" width="10" style="1" customWidth="1"/>
    <col min="16" max="16" width="12" style="1" customWidth="1"/>
    <col min="17" max="17" width="11" style="1" customWidth="1"/>
    <col min="18" max="19" width="11.36328125" style="1" customWidth="1"/>
    <col min="20" max="20" width="12" style="1" customWidth="1"/>
    <col min="21" max="21" width="11" style="1" customWidth="1"/>
    <col min="22" max="23" width="10" style="1" customWidth="1"/>
    <col min="24" max="29" width="12" style="1" customWidth="1"/>
    <col min="30" max="30" width="9.26953125" style="1" bestFit="1" customWidth="1"/>
    <col min="31" max="31" width="3.90625" style="1" customWidth="1"/>
    <col min="32" max="16384" width="8.54296875" style="1"/>
  </cols>
  <sheetData>
    <row r="1" spans="1:30" s="19" customFormat="1" ht="34.5" customHeight="1">
      <c r="A1" s="270" t="s">
        <v>874</v>
      </c>
      <c r="B1" s="270"/>
      <c r="C1" s="270"/>
      <c r="D1" s="270"/>
      <c r="E1" s="26"/>
      <c r="F1" s="26"/>
      <c r="G1" s="26"/>
      <c r="H1" s="26"/>
      <c r="K1" s="26"/>
      <c r="L1" s="26"/>
      <c r="M1" s="26"/>
      <c r="N1" s="26"/>
      <c r="O1" s="26"/>
      <c r="P1" s="26"/>
      <c r="Q1" s="26"/>
      <c r="U1" s="26"/>
      <c r="V1" s="26"/>
      <c r="W1" s="26"/>
      <c r="X1" s="26"/>
      <c r="Y1" s="26"/>
      <c r="Z1" s="26"/>
      <c r="AA1" s="26"/>
      <c r="AB1" s="26"/>
      <c r="AC1" s="26"/>
    </row>
    <row r="2" spans="1:30" s="19" customFormat="1" ht="12" customHeight="1">
      <c r="A2" s="26"/>
      <c r="B2" s="26"/>
      <c r="C2" s="26"/>
      <c r="D2" s="26"/>
      <c r="E2" s="26"/>
      <c r="F2" s="26"/>
      <c r="G2" s="26"/>
      <c r="H2" s="26"/>
      <c r="K2" s="26"/>
      <c r="L2" s="26"/>
      <c r="M2" s="26"/>
      <c r="N2" s="26"/>
      <c r="O2" s="26"/>
      <c r="P2" s="26"/>
      <c r="Q2" s="26"/>
      <c r="R2" s="26"/>
      <c r="S2" s="26"/>
      <c r="T2" s="26"/>
      <c r="U2" s="26"/>
      <c r="V2" s="26"/>
      <c r="W2" s="26"/>
      <c r="X2" s="26"/>
      <c r="Y2" s="26"/>
      <c r="AB2" s="351" t="s">
        <v>1079</v>
      </c>
      <c r="AC2" s="351"/>
      <c r="AD2" s="352">
        <v>46357</v>
      </c>
    </row>
    <row r="3" spans="1:30" ht="48">
      <c r="A3" s="221" t="s">
        <v>520</v>
      </c>
      <c r="B3" s="221" t="s">
        <v>521</v>
      </c>
      <c r="C3" s="221" t="s">
        <v>1188</v>
      </c>
      <c r="D3" s="221" t="s">
        <v>522</v>
      </c>
      <c r="E3" s="221" t="s">
        <v>1248</v>
      </c>
      <c r="F3" s="221" t="s">
        <v>1249</v>
      </c>
      <c r="G3" s="221" t="s">
        <v>1247</v>
      </c>
      <c r="H3" s="221" t="s">
        <v>1250</v>
      </c>
      <c r="I3" s="40" t="s">
        <v>1251</v>
      </c>
      <c r="J3" s="40" t="s">
        <v>1252</v>
      </c>
      <c r="K3" s="221" t="s">
        <v>523</v>
      </c>
      <c r="L3" s="221" t="s">
        <v>1204</v>
      </c>
      <c r="M3" s="221" t="s">
        <v>1209</v>
      </c>
      <c r="N3" s="350" t="s">
        <v>1240</v>
      </c>
      <c r="O3" s="350" t="s">
        <v>1080</v>
      </c>
      <c r="P3" s="221" t="s">
        <v>1205</v>
      </c>
      <c r="Q3" s="221" t="s">
        <v>1206</v>
      </c>
      <c r="R3" s="221" t="s">
        <v>1208</v>
      </c>
      <c r="S3" s="221" t="s">
        <v>1253</v>
      </c>
      <c r="T3" s="221" t="s">
        <v>875</v>
      </c>
      <c r="U3" s="221" t="s">
        <v>1207</v>
      </c>
      <c r="V3" s="221" t="s">
        <v>1210</v>
      </c>
      <c r="W3" s="221" t="s">
        <v>1254</v>
      </c>
      <c r="X3" s="40" t="s">
        <v>1002</v>
      </c>
      <c r="Y3" s="221" t="s">
        <v>1211</v>
      </c>
      <c r="Z3" s="221" t="s">
        <v>1212</v>
      </c>
      <c r="AA3" s="221" t="s">
        <v>1255</v>
      </c>
      <c r="AB3" s="40" t="s">
        <v>1001</v>
      </c>
      <c r="AC3" s="350" t="s">
        <v>1256</v>
      </c>
      <c r="AD3" s="350" t="s">
        <v>1080</v>
      </c>
    </row>
    <row r="4" spans="1:30">
      <c r="A4" s="223" t="s">
        <v>784</v>
      </c>
      <c r="B4" s="223" t="s">
        <v>876</v>
      </c>
      <c r="C4" s="224">
        <f>IFERROR(VLOOKUP(A4,'Rent Roll - Usti '!$B:$I,8,FALSE()),"")</f>
        <v>83</v>
      </c>
      <c r="D4" s="223" t="s">
        <v>524</v>
      </c>
      <c r="E4" s="353">
        <v>2988</v>
      </c>
      <c r="F4" s="443">
        <f t="shared" ref="F4:F9" si="0">E4/C4</f>
        <v>36</v>
      </c>
      <c r="G4" s="300">
        <f>IFERROR(VLOOKUP(A4,'Rent Roll - Usti '!$B:$P,15,FALSE()),"")</f>
        <v>3403</v>
      </c>
      <c r="H4" s="442">
        <f t="shared" ref="H4:H8" si="1">G4/C4</f>
        <v>41</v>
      </c>
      <c r="I4" s="300">
        <f t="shared" ref="I4:I9" si="2">G4-E4</f>
        <v>415</v>
      </c>
      <c r="J4" s="299">
        <f t="shared" ref="J4:J8" si="3">I4*12</f>
        <v>4980</v>
      </c>
      <c r="K4" s="344">
        <v>46492</v>
      </c>
      <c r="L4" s="296">
        <v>41</v>
      </c>
      <c r="M4" s="299">
        <f>IF(L4="","",L4*C4)</f>
        <v>3403</v>
      </c>
      <c r="N4" s="342">
        <f t="shared" ref="N4:N9" si="4">YEARFRAC(K4,$AD$2,1)</f>
        <v>0.36986301369863012</v>
      </c>
      <c r="O4" s="357">
        <f>N4*J4</f>
        <v>1841.9178082191779</v>
      </c>
      <c r="P4" s="226"/>
      <c r="Q4" s="298"/>
      <c r="R4" s="298"/>
      <c r="S4" s="298"/>
      <c r="T4" s="354"/>
      <c r="U4" s="354"/>
      <c r="V4" s="354"/>
      <c r="W4" s="354"/>
      <c r="X4" s="354"/>
      <c r="Y4" s="298"/>
      <c r="Z4" s="298"/>
      <c r="AA4" s="298"/>
      <c r="AB4" s="227"/>
      <c r="AC4" s="227"/>
      <c r="AD4" s="345">
        <f t="shared" ref="AD4:AD9" si="5">AC4+AA4+W4+S4+O4</f>
        <v>1841.9178082191779</v>
      </c>
    </row>
    <row r="5" spans="1:30">
      <c r="A5" s="223" t="s">
        <v>648</v>
      </c>
      <c r="B5" s="223" t="s">
        <v>650</v>
      </c>
      <c r="C5" s="224">
        <f>IFERROR(VLOOKUP(A5,'Rent Roll - Usti '!$B:$I,8,FALSE()),"")</f>
        <v>121.5</v>
      </c>
      <c r="D5" s="223" t="s">
        <v>525</v>
      </c>
      <c r="E5" s="353">
        <v>3225.8250000000003</v>
      </c>
      <c r="F5" s="443">
        <f t="shared" si="0"/>
        <v>26.55</v>
      </c>
      <c r="G5" s="300">
        <f>IFERROR(VLOOKUP(A5,'Rent Roll - Usti '!$B:$P,15,FALSE()),"")</f>
        <v>3584.25</v>
      </c>
      <c r="H5" s="442">
        <f t="shared" si="1"/>
        <v>29.5</v>
      </c>
      <c r="I5" s="300">
        <f t="shared" si="2"/>
        <v>358.42499999999973</v>
      </c>
      <c r="J5" s="299">
        <f t="shared" si="3"/>
        <v>4301.0999999999967</v>
      </c>
      <c r="K5" s="344">
        <v>46692</v>
      </c>
      <c r="L5" s="296">
        <v>29.5</v>
      </c>
      <c r="M5" s="299">
        <f>IF(L5="","",L5*C5)</f>
        <v>3584.25</v>
      </c>
      <c r="N5" s="342">
        <f t="shared" si="4"/>
        <v>0.9178082191780822</v>
      </c>
      <c r="O5" s="299">
        <f>N5*J5</f>
        <v>3947.5849315068463</v>
      </c>
      <c r="P5" s="226"/>
      <c r="Q5" s="298"/>
      <c r="R5" s="298"/>
      <c r="S5" s="298"/>
      <c r="T5" s="354"/>
      <c r="U5" s="354"/>
      <c r="V5" s="354"/>
      <c r="W5" s="354"/>
      <c r="X5" s="354"/>
      <c r="Y5" s="298"/>
      <c r="Z5" s="298"/>
      <c r="AA5" s="298"/>
      <c r="AB5" s="227"/>
      <c r="AC5" s="227"/>
      <c r="AD5" s="345">
        <f t="shared" si="5"/>
        <v>3947.5849315068463</v>
      </c>
    </row>
    <row r="6" spans="1:30">
      <c r="A6" s="223" t="s">
        <v>862</v>
      </c>
      <c r="B6" s="223" t="s">
        <v>996</v>
      </c>
      <c r="C6" s="224">
        <f>IFERROR(VLOOKUP(A6,'Rent Roll - Usti '!$B:$I,8,FALSE()),"")</f>
        <v>56</v>
      </c>
      <c r="D6" s="223" t="s">
        <v>524</v>
      </c>
      <c r="E6" s="353">
        <v>2394</v>
      </c>
      <c r="F6" s="443">
        <f t="shared" si="0"/>
        <v>42.75</v>
      </c>
      <c r="G6" s="300">
        <f>IFERROR(VLOOKUP(A6,'Rent Roll - Usti '!$B:$P,15,FALSE()),"")</f>
        <v>2872.8</v>
      </c>
      <c r="H6" s="442">
        <f t="shared" si="1"/>
        <v>51.300000000000004</v>
      </c>
      <c r="I6" s="300">
        <f t="shared" si="2"/>
        <v>478.80000000000018</v>
      </c>
      <c r="J6" s="299">
        <f t="shared" si="3"/>
        <v>5745.6000000000022</v>
      </c>
      <c r="K6" s="344">
        <v>46722</v>
      </c>
      <c r="L6" s="296">
        <v>51.3</v>
      </c>
      <c r="M6" s="299">
        <f>IF(L6="","",L6*C6)</f>
        <v>2872.7999999999997</v>
      </c>
      <c r="N6" s="342">
        <f t="shared" si="4"/>
        <v>1</v>
      </c>
      <c r="O6" s="299">
        <f>N6*J6</f>
        <v>5745.6000000000022</v>
      </c>
      <c r="P6" s="226"/>
      <c r="Q6" s="298"/>
      <c r="R6" s="298"/>
      <c r="S6" s="298"/>
      <c r="T6" s="354"/>
      <c r="U6" s="354"/>
      <c r="V6" s="354"/>
      <c r="W6" s="354"/>
      <c r="X6" s="354"/>
      <c r="Y6" s="298"/>
      <c r="Z6" s="298"/>
      <c r="AA6" s="298"/>
      <c r="AB6" s="227"/>
      <c r="AC6" s="227"/>
      <c r="AD6" s="345">
        <f t="shared" si="5"/>
        <v>5745.6000000000022</v>
      </c>
    </row>
    <row r="7" spans="1:30">
      <c r="A7" s="223" t="s">
        <v>864</v>
      </c>
      <c r="B7" s="223" t="s">
        <v>997</v>
      </c>
      <c r="C7" s="224">
        <f>IFERROR(VLOOKUP(A7,'Rent Roll - Usti '!$B:$I,8,FALSE()),"")</f>
        <v>44.5</v>
      </c>
      <c r="D7" s="223" t="s">
        <v>524</v>
      </c>
      <c r="E7" s="353">
        <v>1869</v>
      </c>
      <c r="F7" s="443">
        <f t="shared" si="0"/>
        <v>42</v>
      </c>
      <c r="G7" s="300">
        <f>IFERROR(VLOOKUP(A7,'Rent Roll - Usti '!$B:$P,15,FALSE()),"")</f>
        <v>2981.5</v>
      </c>
      <c r="H7" s="442">
        <f t="shared" si="1"/>
        <v>67</v>
      </c>
      <c r="I7" s="300">
        <f t="shared" si="2"/>
        <v>1112.5</v>
      </c>
      <c r="J7" s="299">
        <f>I7*12</f>
        <v>13350</v>
      </c>
      <c r="K7" s="344">
        <v>46600</v>
      </c>
      <c r="L7" s="296">
        <v>48</v>
      </c>
      <c r="M7" s="299">
        <f>IF(L7="","",L7*C7)</f>
        <v>2136</v>
      </c>
      <c r="N7" s="342">
        <f t="shared" si="4"/>
        <v>0.66575342465753429</v>
      </c>
      <c r="O7" s="299">
        <f>(M7-E7)*N7*12</f>
        <v>2133.07397260274</v>
      </c>
      <c r="P7" s="226">
        <v>46966</v>
      </c>
      <c r="Q7" s="298">
        <v>52</v>
      </c>
      <c r="R7" s="298">
        <f>IF(Q7="","",Q7*C7)</f>
        <v>2314</v>
      </c>
      <c r="S7" s="357">
        <f>(R7-M7)*12</f>
        <v>2136</v>
      </c>
      <c r="T7" s="225">
        <v>47331</v>
      </c>
      <c r="U7" s="298">
        <v>57</v>
      </c>
      <c r="V7" s="298">
        <f>IF(U7="","",U7*C7)</f>
        <v>2536.5</v>
      </c>
      <c r="W7" s="357">
        <f>(V7-R7)*12</f>
        <v>2670</v>
      </c>
      <c r="X7" s="227">
        <v>47696</v>
      </c>
      <c r="Y7" s="298">
        <v>62</v>
      </c>
      <c r="Z7" s="298">
        <f>IF(Y7="","",Y7*C7)</f>
        <v>2759</v>
      </c>
      <c r="AA7" s="357">
        <f>(Z7-V7)*12</f>
        <v>2670</v>
      </c>
      <c r="AB7" s="225">
        <v>48061</v>
      </c>
      <c r="AC7" s="357">
        <f>(G7-Z7)*12</f>
        <v>2670</v>
      </c>
      <c r="AD7" s="300">
        <f t="shared" si="5"/>
        <v>12279.07397260274</v>
      </c>
    </row>
    <row r="8" spans="1:30">
      <c r="A8" s="223" t="s">
        <v>868</v>
      </c>
      <c r="B8" s="223" t="s">
        <v>998</v>
      </c>
      <c r="C8" s="224">
        <f>IFERROR(VLOOKUP(A8,'Rent Roll - Usti '!$B:$I,8,FALSE()),"")</f>
        <v>497</v>
      </c>
      <c r="D8" s="223" t="s">
        <v>524</v>
      </c>
      <c r="E8" s="299">
        <f>12*C8</f>
        <v>5964</v>
      </c>
      <c r="F8" s="443">
        <f t="shared" si="0"/>
        <v>12</v>
      </c>
      <c r="G8" s="300">
        <f>IFERROR(VLOOKUP(A8,'Rent Roll - Usti '!$B:$P,15,FALSE()),"")</f>
        <v>6958</v>
      </c>
      <c r="H8" s="442">
        <f t="shared" si="1"/>
        <v>14</v>
      </c>
      <c r="I8" s="300">
        <f t="shared" si="2"/>
        <v>994</v>
      </c>
      <c r="J8" s="299">
        <f t="shared" si="3"/>
        <v>11928</v>
      </c>
      <c r="K8" s="225">
        <v>46512</v>
      </c>
      <c r="L8" s="296">
        <v>14</v>
      </c>
      <c r="M8" s="301">
        <f t="shared" ref="M8" si="6">IF(L8="","",L8*C8)</f>
        <v>6958</v>
      </c>
      <c r="N8" s="342">
        <f t="shared" si="4"/>
        <v>0.42465753424657532</v>
      </c>
      <c r="O8" s="357">
        <f>N8*J8</f>
        <v>5065.3150684931506</v>
      </c>
      <c r="P8" s="298"/>
      <c r="Q8" s="296"/>
      <c r="R8" s="297" t="str">
        <f t="shared" ref="R8" si="7">IF(Q8="","",Q8*C8)</f>
        <v/>
      </c>
      <c r="S8" s="297"/>
      <c r="T8" s="226"/>
      <c r="U8" s="298"/>
      <c r="V8" s="298"/>
      <c r="W8" s="298"/>
      <c r="X8" s="225"/>
      <c r="Y8" s="298"/>
      <c r="Z8" s="298"/>
      <c r="AA8" s="298"/>
      <c r="AB8" s="227"/>
      <c r="AC8" s="227"/>
      <c r="AD8" s="345">
        <f t="shared" si="5"/>
        <v>5065.3150684931506</v>
      </c>
    </row>
    <row r="9" spans="1:30">
      <c r="A9" s="223" t="s">
        <v>1213</v>
      </c>
      <c r="B9" s="223" t="s">
        <v>1081</v>
      </c>
      <c r="C9" s="359">
        <f>'Rent Roll - Usti '!I147+'Rent Roll - Usti '!I148+'Rent Roll - Usti '!I149</f>
        <v>1478.5</v>
      </c>
      <c r="D9" s="223" t="s">
        <v>524</v>
      </c>
      <c r="E9" s="299">
        <f>'Rent Roll - Usti '!M26+'Rent Roll - Usti '!M106+'Rent Roll - Usti '!M109</f>
        <v>19659.224999999999</v>
      </c>
      <c r="F9" s="443">
        <f t="shared" si="0"/>
        <v>13.296736557321609</v>
      </c>
      <c r="G9" s="300">
        <f>'Rent Roll - Usti '!M147+'Rent Roll - Usti '!M148+'Rent Roll - Usti '!M149</f>
        <v>25604.384999999998</v>
      </c>
      <c r="H9" s="442">
        <f>G9/C9</f>
        <v>17.317811971592828</v>
      </c>
      <c r="I9" s="300">
        <f t="shared" si="2"/>
        <v>5945.16</v>
      </c>
      <c r="J9" s="299">
        <f>I9*12</f>
        <v>71341.919999999998</v>
      </c>
      <c r="K9" s="344">
        <v>46446</v>
      </c>
      <c r="L9" s="296"/>
      <c r="M9" s="301"/>
      <c r="N9" s="342">
        <f t="shared" si="4"/>
        <v>0.24383561643835616</v>
      </c>
      <c r="O9" s="357">
        <f>N9*J9</f>
        <v>17395.70104109589</v>
      </c>
      <c r="P9" s="298"/>
      <c r="Q9" s="296"/>
      <c r="R9" s="297"/>
      <c r="S9" s="297"/>
      <c r="T9" s="226"/>
      <c r="U9" s="298"/>
      <c r="V9" s="298"/>
      <c r="W9" s="298"/>
      <c r="X9" s="225"/>
      <c r="Y9" s="298"/>
      <c r="Z9" s="298"/>
      <c r="AA9" s="298"/>
      <c r="AB9" s="227"/>
      <c r="AC9" s="227"/>
      <c r="AD9" s="345">
        <f t="shared" si="5"/>
        <v>17395.70104109589</v>
      </c>
    </row>
    <row r="10" spans="1:30">
      <c r="A10" s="38"/>
      <c r="B10" s="312" t="s">
        <v>527</v>
      </c>
      <c r="C10" s="313"/>
      <c r="D10" s="313"/>
      <c r="E10" s="313"/>
      <c r="F10" s="313"/>
      <c r="G10" s="313"/>
      <c r="H10" s="358"/>
      <c r="I10" s="55">
        <f>SUM(I4:I8)</f>
        <v>3358.7249999999999</v>
      </c>
      <c r="J10" s="55">
        <f>I10*12</f>
        <v>40304.699999999997</v>
      </c>
      <c r="K10" s="313"/>
      <c r="L10" s="313"/>
      <c r="M10" s="313"/>
      <c r="N10" s="313"/>
      <c r="O10" s="313"/>
      <c r="P10" s="313"/>
      <c r="Q10" s="313"/>
      <c r="R10" s="313"/>
      <c r="S10" s="313"/>
      <c r="T10" s="313"/>
      <c r="U10" s="313"/>
      <c r="V10" s="314"/>
      <c r="W10" s="358"/>
      <c r="X10" s="43"/>
      <c r="Y10" s="43"/>
      <c r="Z10" s="43"/>
      <c r="AA10" s="43"/>
      <c r="AB10" s="43"/>
      <c r="AC10" s="43"/>
      <c r="AD10" s="303">
        <f>SUM(AD4:AD9)</f>
        <v>46275.192821917808</v>
      </c>
    </row>
    <row r="13" spans="1:30">
      <c r="R13" s="356"/>
      <c r="S13" s="356"/>
    </row>
    <row r="16" spans="1:30">
      <c r="R16" s="355"/>
      <c r="S16" s="355"/>
    </row>
  </sheetData>
  <pageMargins left="0.75" right="0.75" top="1" bottom="1" header="0.511811023622047" footer="0.511811023622047"/>
  <pageSetup paperSize="9" scale="24" orientation="portrait" horizontalDpi="300" verticalDpi="30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3F946-0B0C-41A9-B459-A3643CFB1696}">
  <dimension ref="A1:P97"/>
  <sheetViews>
    <sheetView view="pageBreakPreview" zoomScale="115" zoomScaleNormal="55" zoomScaleSheetLayoutView="115" workbookViewId="0">
      <selection activeCell="B17" sqref="B17"/>
    </sheetView>
  </sheetViews>
  <sheetFormatPr defaultRowHeight="14.5"/>
  <cols>
    <col min="1" max="1" width="37" style="1" bestFit="1" customWidth="1"/>
    <col min="2" max="4" width="13.90625" style="1" bestFit="1" customWidth="1"/>
    <col min="5" max="5" width="10.54296875" style="1" customWidth="1"/>
    <col min="6" max="6" width="14.81640625" style="1" bestFit="1" customWidth="1"/>
    <col min="7" max="7" width="8.7265625" style="1"/>
    <col min="8" max="8" width="10.1796875" style="1" bestFit="1" customWidth="1"/>
    <col min="9" max="9" width="9.1796875" style="1" bestFit="1" customWidth="1"/>
    <col min="10" max="10" width="11.08984375" style="1" bestFit="1" customWidth="1"/>
    <col min="11" max="16384" width="8.7265625" style="1"/>
  </cols>
  <sheetData>
    <row r="1" spans="1:16" ht="26">
      <c r="A1" s="458" t="s">
        <v>1216</v>
      </c>
      <c r="B1" s="458"/>
      <c r="C1" s="458"/>
      <c r="D1" s="461"/>
      <c r="E1" s="461"/>
      <c r="F1" s="461"/>
      <c r="G1" s="461"/>
      <c r="H1" s="461"/>
      <c r="I1" s="461"/>
      <c r="J1" s="461"/>
      <c r="K1" s="461"/>
      <c r="L1" s="461"/>
      <c r="M1" s="461"/>
      <c r="N1" s="461"/>
      <c r="O1" s="461"/>
      <c r="P1" s="26"/>
    </row>
    <row r="2" spans="1:16">
      <c r="A2" s="462"/>
      <c r="B2" s="462"/>
      <c r="C2" s="462"/>
      <c r="D2" s="462"/>
      <c r="E2" s="462"/>
      <c r="F2" s="462"/>
      <c r="G2" s="462"/>
      <c r="H2" s="462"/>
      <c r="I2" s="462"/>
      <c r="J2" s="462"/>
      <c r="K2" s="462"/>
      <c r="L2" s="462"/>
      <c r="M2" s="462"/>
      <c r="N2" s="462"/>
      <c r="O2" s="462"/>
      <c r="P2" s="462"/>
    </row>
    <row r="3" spans="1:16">
      <c r="A3" s="42" t="s">
        <v>922</v>
      </c>
    </row>
    <row r="4" spans="1:16" ht="24">
      <c r="A4" s="126" t="s">
        <v>927</v>
      </c>
      <c r="B4" s="126" t="s">
        <v>923</v>
      </c>
      <c r="C4" s="126" t="s">
        <v>924</v>
      </c>
      <c r="D4" s="126" t="s">
        <v>925</v>
      </c>
      <c r="E4" s="126" t="s">
        <v>928</v>
      </c>
      <c r="F4" s="126" t="s">
        <v>926</v>
      </c>
    </row>
    <row r="5" spans="1:16">
      <c r="A5" s="57" t="s">
        <v>36</v>
      </c>
      <c r="B5" s="58" cm="1">
        <f t="array" ref="B5">SUMPRODUCT((ISNUMBER(MATCH('Rent Roll - Usti '!$G$6:$G$143,{"Retail","Cinema"},0)))*('Rent Roll - Usti '!$H$6:$H$143="Active")*('Rent Roll - Usti '!$I$6:$I$143))</f>
        <v>24887.919999999998</v>
      </c>
      <c r="C5" s="58" cm="1">
        <f t="array" ref="C5">SUMPRODUCT((ISNUMBER(MATCH('Rent Roll - Usti '!$G$6:$G$143,{"Retail","Cinema"},0)))*('Rent Roll - Usti '!$H$6:$H$143="Vacant")*('Rent Roll - Usti '!$I$6:$I$143))</f>
        <v>1081.5</v>
      </c>
      <c r="D5" s="58">
        <f>B5+C5</f>
        <v>25969.42</v>
      </c>
      <c r="E5" s="59">
        <f>IFERROR(B5/D5,"-")</f>
        <v>0.95835486506822254</v>
      </c>
      <c r="F5" s="66">
        <f>IFERROR(D5/$D$9,"-")</f>
        <v>0.93686736591169661</v>
      </c>
    </row>
    <row r="6" spans="1:16">
      <c r="A6" s="139" t="s">
        <v>65</v>
      </c>
      <c r="B6" s="140">
        <f>SUMIFS('Rent Roll - Usti '!$I$6:$I$143,'Rent Roll - Usti '!$G$6:$G$143,"Storage",'Rent Roll - Usti '!$H$6:$H$143,"Active")</f>
        <v>813.5</v>
      </c>
      <c r="C6" s="140">
        <f>SUMIFS('Rent Roll - Usti '!$I$6:$I$143,'Rent Roll - Usti '!$G$6:$G$143,"Storage",'Rent Roll - Usti '!$H$6:$H$143,"Vacant")</f>
        <v>0</v>
      </c>
      <c r="D6" s="140">
        <f>B6+C6</f>
        <v>813.5</v>
      </c>
      <c r="E6" s="141">
        <f>IFERROR(B6/D6,"-")</f>
        <v>1</v>
      </c>
      <c r="F6" s="144">
        <f>IFERROR(D6/$D$9,"-")</f>
        <v>2.9347655903334199E-2</v>
      </c>
    </row>
    <row r="7" spans="1:16">
      <c r="A7" s="57" t="s">
        <v>374</v>
      </c>
      <c r="B7" s="58">
        <f>SUMIFS('Rent Roll - Usti '!$I$6:$I$143,'Rent Roll - Usti '!$G$6:$G$143,"Terrace",'Rent Roll - Usti '!$H$6:$H$143,"Active")</f>
        <v>140</v>
      </c>
      <c r="C7" s="58">
        <f>SUMIFS('Rent Roll - Usti '!$I$6:$I$143,'Rent Roll - Usti '!$G$6:$G$143,"Garden",'Rent Roll - Usti '!$H$6:$H$143,"Vacant")</f>
        <v>0</v>
      </c>
      <c r="D7" s="58">
        <f>B7+C7</f>
        <v>140</v>
      </c>
      <c r="E7" s="59">
        <f>IFERROR(B7/D7,"-")</f>
        <v>1</v>
      </c>
      <c r="F7" s="66">
        <f>IFERROR(D7/$D$9,"-")</f>
        <v>5.0506107270642748E-3</v>
      </c>
    </row>
    <row r="8" spans="1:16">
      <c r="A8" s="139" t="s">
        <v>811</v>
      </c>
      <c r="B8" s="140" cm="1">
        <f t="array" ref="B8">SUMPRODUCT((ISNUMBER(MATCH('Rent Roll - Usti '!$G$6:$G$143,{"Carwash","Other"},0)))*('Rent Roll - Usti '!$H$6:$H$143="Active")*('Rent Roll - Usti '!$I$6:$I$143))</f>
        <v>796.5</v>
      </c>
      <c r="C8" s="140">
        <f>SUMIFS('Rent Roll - Usti '!$I$6:$I$143,'Rent Roll - Usti '!$G$6:$G$143,"Other",'Rent Roll - Usti '!$H$6:$H$143,"Vacant")</f>
        <v>0</v>
      </c>
      <c r="D8" s="140">
        <f>B8+C8</f>
        <v>796.5</v>
      </c>
      <c r="E8" s="141">
        <f>IFERROR(B8/D8,"-")</f>
        <v>1</v>
      </c>
      <c r="F8" s="144">
        <f>IFERROR(D8/$D$9,"-")</f>
        <v>2.8734367457904964E-2</v>
      </c>
    </row>
    <row r="9" spans="1:16">
      <c r="A9" s="41" t="s">
        <v>9</v>
      </c>
      <c r="B9" s="43">
        <f>SUM(B5:B8)</f>
        <v>26637.919999999998</v>
      </c>
      <c r="C9" s="43">
        <f>SUMIFS('Rent Roll - Usti '!$I$6:$I$143,'Rent Roll - Usti '!$H$6:$H$143,"Vacant")</f>
        <v>1081.5</v>
      </c>
      <c r="D9" s="43">
        <f>SUM(D5:D8)</f>
        <v>27719.42</v>
      </c>
      <c r="E9" s="47">
        <f>IFERROR(B9/D9,"-")</f>
        <v>0.96098403213342842</v>
      </c>
      <c r="F9" s="149">
        <f>IFERROR(D9/$D$9,"-")</f>
        <v>1</v>
      </c>
    </row>
    <row r="10" spans="1:16">
      <c r="B10" s="27"/>
      <c r="C10" s="1">
        <f>C9/D9</f>
        <v>3.9015967866571528E-2</v>
      </c>
    </row>
    <row r="13" spans="1:16">
      <c r="A13" s="42" t="s">
        <v>929</v>
      </c>
    </row>
    <row r="14" spans="1:16" ht="24">
      <c r="A14" s="41" t="s">
        <v>927</v>
      </c>
      <c r="B14" s="41" t="s">
        <v>930</v>
      </c>
      <c r="C14" s="41" t="s">
        <v>1124</v>
      </c>
      <c r="D14" s="41" t="s">
        <v>931</v>
      </c>
      <c r="E14" s="41" t="s">
        <v>932</v>
      </c>
    </row>
    <row r="15" spans="1:16">
      <c r="A15" s="57" t="s">
        <v>36</v>
      </c>
      <c r="B15" s="64" cm="1">
        <f t="array" ref="B15">SUMPRODUCT((ISNUMBER(MATCH('Rent Roll - Usti '!$G$6:$G$143,{"Retail","Cinema"},0)))*('Rent Roll - Usti '!$H$6:$H$143="Active")*('Rent Roll - Usti '!$P$6:$P$143))*12+'Rent Roll - Usti '!P148*12</f>
        <v>5671494.7501701526</v>
      </c>
      <c r="C15" s="66">
        <f>B15/$B$19</f>
        <v>0.97220762317092391</v>
      </c>
      <c r="D15" s="65">
        <f>IFERROR(B15/12/B5,"-")</f>
        <v>18.990119002077289</v>
      </c>
      <c r="E15" s="66">
        <f>IFERROR(B15/B19,"-")</f>
        <v>0.97220762317092391</v>
      </c>
    </row>
    <row r="16" spans="1:16">
      <c r="A16" s="139" t="s">
        <v>65</v>
      </c>
      <c r="B16" s="142" cm="1">
        <f t="array" ref="B16">SUMPRODUCT((ISNUMBER(MATCH('Rent Roll - Usti '!$G$6:$G$143,{"Storage"},0)))*('Rent Roll - Usti '!$H$6:$H$143="Active")*('Rent Roll - Usti '!$P$6:$P$143))*12+('Rent Roll - Usti '!P147+'Rent Roll - Usti '!P149)*12</f>
        <v>83605.031803278689</v>
      </c>
      <c r="C16" s="144">
        <f t="shared" ref="C16:C19" si="0">B16/$B$19</f>
        <v>1.433157444995546E-2</v>
      </c>
      <c r="D16" s="146">
        <f>IFERROR(B16/12/B6,"-")</f>
        <v>8.5643343375618404</v>
      </c>
      <c r="E16" s="144">
        <f>IFERROR(B16/B19,"-")</f>
        <v>1.433157444995546E-2</v>
      </c>
    </row>
    <row r="17" spans="1:7">
      <c r="A17" s="57" t="s">
        <v>374</v>
      </c>
      <c r="B17" s="64" cm="1">
        <f t="array" ref="B17">SUMPRODUCT((ISNUMBER(MATCH('Rent Roll - Usti '!$G$6:$G$143,{"Terrace"},0)))*('Rent Roll - Usti '!$H$6:$H$143="Active")*('Rent Roll - Usti '!$P$6:$P$143))*12</f>
        <v>10752</v>
      </c>
      <c r="C17" s="66">
        <f t="shared" si="0"/>
        <v>1.8431078269128547E-3</v>
      </c>
      <c r="D17" s="65">
        <f>IFERROR(B17/12/B7,"-")</f>
        <v>6.4</v>
      </c>
      <c r="E17" s="66">
        <f>IFERROR(B17/B19,"-")</f>
        <v>1.8431078269128547E-3</v>
      </c>
    </row>
    <row r="18" spans="1:7">
      <c r="A18" s="139" t="s">
        <v>811</v>
      </c>
      <c r="B18" s="142" cm="1">
        <f t="array" ref="B18">SUMPRODUCT((ISNUMBER(MATCH('Rent Roll - Usti '!$G$6:$G$143,{"Carwash","Other"},0)))*('Rent Roll - Usti '!$H$6:$H$143="Active")*('Rent Roll - Usti '!$P$6:$P$143))*12</f>
        <v>67773.274032786881</v>
      </c>
      <c r="C18" s="144">
        <f t="shared" si="0"/>
        <v>1.161769455220789E-2</v>
      </c>
      <c r="D18" s="146" t="s">
        <v>8</v>
      </c>
      <c r="E18" s="144">
        <f>IFERROR(B18/B19,"-")</f>
        <v>1.161769455220789E-2</v>
      </c>
    </row>
    <row r="19" spans="1:7">
      <c r="A19" s="41" t="s">
        <v>9</v>
      </c>
      <c r="B19" s="45">
        <f>SUM(B15:B18)</f>
        <v>5833625.0560062174</v>
      </c>
      <c r="C19" s="46">
        <f t="shared" si="0"/>
        <v>1</v>
      </c>
      <c r="D19" s="41"/>
      <c r="E19" s="46">
        <v>1</v>
      </c>
    </row>
    <row r="23" spans="1:7">
      <c r="A23" s="42" t="s">
        <v>961</v>
      </c>
    </row>
    <row r="24" spans="1:7" ht="24">
      <c r="A24" s="41" t="s">
        <v>539</v>
      </c>
      <c r="B24" s="41" t="s">
        <v>933</v>
      </c>
      <c r="C24" s="41" t="s">
        <v>1131</v>
      </c>
      <c r="D24" s="41" t="s">
        <v>930</v>
      </c>
      <c r="E24" s="41" t="s">
        <v>935</v>
      </c>
      <c r="F24" s="127" t="s">
        <v>1123</v>
      </c>
      <c r="G24" s="127" t="s">
        <v>1125</v>
      </c>
    </row>
    <row r="25" spans="1:7">
      <c r="A25" s="57" t="s">
        <v>598</v>
      </c>
      <c r="B25" s="58">
        <v>1559</v>
      </c>
      <c r="C25" s="102">
        <f t="shared" ref="C25:C37" si="1">IFERROR(B25/$D$9,"-")</f>
        <v>5.6242158024951465E-2</v>
      </c>
      <c r="D25" s="64">
        <v>332736.59999999998</v>
      </c>
      <c r="E25" s="100">
        <f>IFERROR(D25/$B$19,"-")</f>
        <v>5.7037707566998858E-2</v>
      </c>
      <c r="F25" s="64"/>
      <c r="G25" s="147">
        <f>IFERROR(_xlfn.MAXIFS('Rent Roll - Usti '!K6:K143,'Rent Roll - Usti '!D6:D143,A25),"—")</f>
        <v>46752</v>
      </c>
    </row>
    <row r="26" spans="1:7">
      <c r="A26" s="60" t="s">
        <v>666</v>
      </c>
      <c r="B26" s="61">
        <v>640.92000000000007</v>
      </c>
      <c r="C26" s="103">
        <f t="shared" si="1"/>
        <v>2.3121695908500255E-2</v>
      </c>
      <c r="D26" s="67">
        <v>273108.83039999998</v>
      </c>
      <c r="E26" s="101">
        <f>IFERROR(D26/$B$19,"-")</f>
        <v>4.6816315374744732E-2</v>
      </c>
      <c r="F26" s="67"/>
      <c r="G26" s="148">
        <f>IFERROR(_xlfn.MAXIFS('Rent Roll - Usti '!K7:K144,'Rent Roll - Usti '!D7:D144,A26),"—")</f>
        <v>48304</v>
      </c>
    </row>
    <row r="27" spans="1:7">
      <c r="A27" s="57" t="s">
        <v>787</v>
      </c>
      <c r="B27" s="58">
        <v>1322</v>
      </c>
      <c r="C27" s="102">
        <f t="shared" si="1"/>
        <v>4.76921955798498E-2</v>
      </c>
      <c r="D27" s="64">
        <v>220668.24</v>
      </c>
      <c r="E27" s="100">
        <f t="shared" ref="E27:E37" si="2">IFERROR(D27/$B$19,"-")</f>
        <v>3.7826949432206498E-2</v>
      </c>
      <c r="F27" s="64"/>
      <c r="G27" s="147">
        <f>IFERROR(_xlfn.MAXIFS('Rent Roll - Usti '!K8:K145,'Rent Roll - Usti '!D8:D145,A27),"—")</f>
        <v>48121</v>
      </c>
    </row>
    <row r="28" spans="1:7">
      <c r="A28" s="60" t="s">
        <v>796</v>
      </c>
      <c r="B28" s="61">
        <v>524</v>
      </c>
      <c r="C28" s="103">
        <f t="shared" si="1"/>
        <v>1.8903714435583429E-2</v>
      </c>
      <c r="D28" s="67">
        <v>186816.48</v>
      </c>
      <c r="E28" s="101">
        <f t="shared" si="2"/>
        <v>3.2024080774210269E-2</v>
      </c>
      <c r="F28" s="67"/>
      <c r="G28" s="148">
        <f>IFERROR(_xlfn.MAXIFS('Rent Roll - Usti '!K9:K146,'Rent Roll - Usti '!D9:D146,A28),"—")</f>
        <v>47498</v>
      </c>
    </row>
    <row r="29" spans="1:7">
      <c r="A29" s="57" t="s">
        <v>807</v>
      </c>
      <c r="B29" s="58">
        <v>2934.5</v>
      </c>
      <c r="C29" s="102">
        <f t="shared" si="1"/>
        <v>0.10586440841835797</v>
      </c>
      <c r="D29" s="64">
        <v>176490.24072097079</v>
      </c>
      <c r="E29" s="100">
        <f t="shared" si="2"/>
        <v>3.0253956849567998E-2</v>
      </c>
      <c r="F29" s="64"/>
      <c r="G29" s="147">
        <f>IFERROR(_xlfn.MAXIFS('Rent Roll - Usti '!K10:K147,'Rent Roll - Usti '!D10:D147,A29),"—")</f>
        <v>47601</v>
      </c>
    </row>
    <row r="30" spans="1:7">
      <c r="A30" s="60" t="s">
        <v>111</v>
      </c>
      <c r="B30" s="61">
        <f>'Rent Roll - Usti '!I12+'Rent Roll - Usti '!I81</f>
        <v>2055</v>
      </c>
      <c r="C30" s="103">
        <f t="shared" si="1"/>
        <v>7.413575031512204E-2</v>
      </c>
      <c r="D30" s="67" t="s">
        <v>8</v>
      </c>
      <c r="E30" s="101" t="str">
        <f t="shared" si="2"/>
        <v>-</v>
      </c>
      <c r="F30" s="67">
        <f>'Turnover Rent - Usti'!F5/'Rent Roll - Usti '!C3</f>
        <v>188326.10457786886</v>
      </c>
      <c r="G30" s="148">
        <f>IFERROR(_xlfn.MAXIFS('Rent Roll - Usti '!K11:K148,'Rent Roll - Usti '!D11:D148,A30),"—")</f>
        <v>47433</v>
      </c>
    </row>
    <row r="31" spans="1:7">
      <c r="A31" s="57" t="s">
        <v>245</v>
      </c>
      <c r="B31" s="58">
        <f>'Rent Roll - Usti '!I7</f>
        <v>1389</v>
      </c>
      <c r="C31" s="102">
        <f t="shared" si="1"/>
        <v>5.0109273570659127E-2</v>
      </c>
      <c r="D31" s="64" t="s">
        <v>8</v>
      </c>
      <c r="E31" s="100" t="str">
        <f t="shared" si="2"/>
        <v>-</v>
      </c>
      <c r="F31" s="64">
        <f>'Turnover Rent - Usti'!F8/'Rent Roll - Usti '!C3</f>
        <v>166680</v>
      </c>
      <c r="G31" s="147">
        <v>47603</v>
      </c>
    </row>
    <row r="32" spans="1:7">
      <c r="A32" s="60" t="s">
        <v>626</v>
      </c>
      <c r="B32" s="61">
        <v>432.8</v>
      </c>
      <c r="C32" s="103">
        <f t="shared" si="1"/>
        <v>1.5613602304810131E-2</v>
      </c>
      <c r="D32" s="67">
        <v>133008.09599999999</v>
      </c>
      <c r="E32" s="101">
        <f t="shared" si="2"/>
        <v>2.2800247654424885E-2</v>
      </c>
      <c r="F32" s="67"/>
      <c r="G32" s="148">
        <f>IFERROR(_xlfn.MAXIFS('Rent Roll - Usti '!K13:K150,'Rent Roll - Usti '!D13:D150,A32),"—")</f>
        <v>47628</v>
      </c>
    </row>
    <row r="33" spans="1:7">
      <c r="A33" s="57" t="s">
        <v>867</v>
      </c>
      <c r="B33" s="58">
        <v>503</v>
      </c>
      <c r="C33" s="102">
        <f t="shared" si="1"/>
        <v>1.8146122826523788E-2</v>
      </c>
      <c r="D33" s="64">
        <v>132792</v>
      </c>
      <c r="E33" s="100">
        <f t="shared" si="2"/>
        <v>2.2763204478367913E-2</v>
      </c>
      <c r="F33" s="64"/>
      <c r="G33" s="147">
        <f>IFERROR(_xlfn.MAXIFS('Rent Roll - Usti '!K14:K151,'Rent Roll - Usti '!D14:D151,A33),"—")</f>
        <v>47971</v>
      </c>
    </row>
    <row r="34" spans="1:7">
      <c r="A34" s="60" t="s">
        <v>770</v>
      </c>
      <c r="B34" s="61">
        <v>427.5</v>
      </c>
      <c r="C34" s="103">
        <f t="shared" si="1"/>
        <v>1.5422400612999839E-2</v>
      </c>
      <c r="D34" s="67">
        <v>129532.5</v>
      </c>
      <c r="E34" s="101">
        <f t="shared" si="2"/>
        <v>2.220446099233532E-2</v>
      </c>
      <c r="F34" s="67"/>
      <c r="G34" s="148">
        <f>IFERROR(_xlfn.MAXIFS('Rent Roll - Usti '!K15:K152,'Rent Roll - Usti '!D15:D152,A34),"—")</f>
        <v>46446</v>
      </c>
    </row>
    <row r="35" spans="1:7">
      <c r="A35" s="57" t="s">
        <v>654</v>
      </c>
      <c r="B35" s="58">
        <v>562</v>
      </c>
      <c r="C35" s="102">
        <f t="shared" si="1"/>
        <v>2.0274594490072306E-2</v>
      </c>
      <c r="D35" s="64">
        <v>122808.24</v>
      </c>
      <c r="E35" s="100">
        <f t="shared" si="2"/>
        <v>2.1051788351319971E-2</v>
      </c>
      <c r="F35" s="64"/>
      <c r="G35" s="147">
        <f>IFERROR(_xlfn.MAXIFS('Rent Roll - Usti '!K16:K153,'Rent Roll - Usti '!D16:D153,A35),"—")</f>
        <v>47573</v>
      </c>
    </row>
    <row r="36" spans="1:7">
      <c r="A36" s="60" t="s">
        <v>339</v>
      </c>
      <c r="B36" s="61">
        <v>499.5</v>
      </c>
      <c r="C36" s="103">
        <f t="shared" si="1"/>
        <v>1.8019857558347181E-2</v>
      </c>
      <c r="D36" s="67">
        <v>118086.12</v>
      </c>
      <c r="E36" s="101">
        <f t="shared" si="2"/>
        <v>2.0242322546667652E-2</v>
      </c>
      <c r="F36" s="67"/>
      <c r="G36" s="148">
        <f>IFERROR(_xlfn.MAXIFS('Rent Roll - Usti '!K17:K154,'Rent Roll - Usti '!D17:D154,A36),"—")</f>
        <v>47563</v>
      </c>
    </row>
    <row r="37" spans="1:7">
      <c r="A37" s="41" t="s">
        <v>9</v>
      </c>
      <c r="B37" s="43">
        <f>SUM(B25:B36)</f>
        <v>12849.22</v>
      </c>
      <c r="C37" s="47">
        <f t="shared" si="1"/>
        <v>0.46354577404577729</v>
      </c>
      <c r="D37" s="45">
        <f>SUM(D25:D36)</f>
        <v>1826047.3471209705</v>
      </c>
      <c r="E37" s="47">
        <f t="shared" si="2"/>
        <v>0.31302103402084408</v>
      </c>
      <c r="F37" s="47"/>
      <c r="G37" s="47"/>
    </row>
    <row r="41" spans="1:7">
      <c r="A41" s="42" t="s">
        <v>936</v>
      </c>
    </row>
    <row r="42" spans="1:7" ht="24">
      <c r="A42" s="41" t="s">
        <v>937</v>
      </c>
      <c r="B42" s="41" t="s">
        <v>933</v>
      </c>
      <c r="C42" s="41" t="s">
        <v>934</v>
      </c>
      <c r="D42" s="41" t="s">
        <v>930</v>
      </c>
      <c r="E42" s="41" t="s">
        <v>932</v>
      </c>
    </row>
    <row r="43" spans="1:7">
      <c r="A43" s="57" t="s">
        <v>938</v>
      </c>
      <c r="B43" s="58" cm="1">
        <f t="array" ref="B43">SUMPRODUCT((YEAR('Rent Roll - Usti '!$K$6:$K$143)=2026)*('Rent Roll - Usti '!$H$6:$H$143="Active")*('Rent Roll - Usti '!$I$6:$I$143))</f>
        <v>488</v>
      </c>
      <c r="C43" s="100">
        <f>IFERROR(B43/$B$9,"-")</f>
        <v>1.8319748689086836E-2</v>
      </c>
      <c r="D43" s="58" cm="1">
        <f t="array" ref="D43">SUMPRODUCT((YEAR('Rent Roll - Usti '!$K$6:$K$143)=2026)*('Rent Roll - Usti '!$H$6:$H$143="Active")*('Rent Roll - Usti '!$P$6:$P$143))*12</f>
        <v>193068.46524590164</v>
      </c>
      <c r="E43" s="100">
        <f>IFERROR(D43/$B$19,"-")</f>
        <v>3.3095796077452923E-2</v>
      </c>
    </row>
    <row r="44" spans="1:7">
      <c r="A44" s="60" t="s">
        <v>939</v>
      </c>
      <c r="B44" s="61" cm="1">
        <f t="array" ref="B44">SUMPRODUCT((YEAR('Rent Roll - Usti '!$K$6:$K$143)=2027)*('Rent Roll - Usti '!$H$6:$H$143="Active")*('Rent Roll - Usti '!$I$6:$I$143))</f>
        <v>5528</v>
      </c>
      <c r="C44" s="101">
        <f t="shared" ref="C44:C57" si="3">IFERROR(B44/$B$9,"-")</f>
        <v>0.20752371055998367</v>
      </c>
      <c r="D44" s="61" cm="1">
        <f t="array" ref="D44">SUMPRODUCT((YEAR('Rent Roll - Usti '!$K$6:$K$143)=2027)*('Rent Roll - Usti '!$H$6:$H$143="Active")*('Rent Roll - Usti '!$P$6:$P$143))*12</f>
        <v>1173579.7318032784</v>
      </c>
      <c r="E44" s="101">
        <f t="shared" ref="E44:E58" si="4">IFERROR(D44/$B$19,"-")</f>
        <v>0.20117503619725738</v>
      </c>
    </row>
    <row r="45" spans="1:7">
      <c r="A45" s="57" t="s">
        <v>940</v>
      </c>
      <c r="B45" s="58" cm="1">
        <f t="array" ref="B45">SUMPRODUCT((YEAR('Rent Roll - Usti '!$K$6:$K$143)=2028)*('Rent Roll - Usti '!$H$6:$H$143="Active")*('Rent Roll - Usti '!$I$6:$I$143))</f>
        <v>1102.5</v>
      </c>
      <c r="C45" s="100">
        <f t="shared" si="3"/>
        <v>4.1388366659258685E-2</v>
      </c>
      <c r="D45" s="58" cm="1">
        <f t="array" ref="D45">SUMPRODUCT((YEAR('Rent Roll - Usti '!$K$6:$K$143)=2028)*('Rent Roll - Usti '!$H$6:$H$143="Active")*('Rent Roll - Usti '!$P$6:$P$143))*12</f>
        <v>304728.84000000003</v>
      </c>
      <c r="E45" s="100">
        <f t="shared" si="4"/>
        <v>5.2236617381889422E-2</v>
      </c>
    </row>
    <row r="46" spans="1:7">
      <c r="A46" s="60" t="s">
        <v>941</v>
      </c>
      <c r="B46" s="61" cm="1">
        <f t="array" ref="B46">SUMPRODUCT((YEAR('Rent Roll - Usti '!$K$6:$K$143)=2029)*('Rent Roll - Usti '!$H$6:$H$143="Active")*('Rent Roll - Usti '!$I$6:$I$143))</f>
        <v>7458.62</v>
      </c>
      <c r="C46" s="101">
        <f t="shared" si="3"/>
        <v>0.28000009009712473</v>
      </c>
      <c r="D46" s="61" cm="1">
        <f t="array" ref="D46">SUMPRODUCT((YEAR('Rent Roll - Usti '!$K$6:$K$143)=2029)*('Rent Roll - Usti '!$H$6:$H$143="Active")*('Rent Roll - Usti '!$P$6:$P$143))*12</f>
        <v>1321336.8416459016</v>
      </c>
      <c r="E46" s="101">
        <f t="shared" si="4"/>
        <v>0.2265035597866325</v>
      </c>
    </row>
    <row r="47" spans="1:7">
      <c r="A47" s="57" t="s">
        <v>942</v>
      </c>
      <c r="B47" s="58" cm="1">
        <f t="array" ref="B47">SUMPRODUCT((YEAR('Rent Roll - Usti '!$K$6:$K$143)=2030)*('Rent Roll - Usti '!$H$6:$H$143="Active")*('Rent Roll - Usti '!$I$6:$I$143))</f>
        <v>6768.3</v>
      </c>
      <c r="C47" s="100">
        <f t="shared" si="3"/>
        <v>0.25408515379579188</v>
      </c>
      <c r="D47" s="58" cm="1">
        <f t="array" ref="D47">SUMPRODUCT((YEAR('Rent Roll - Usti '!$K$6:$K$143)=2030)*('Rent Roll - Usti '!$H$6:$H$143="Active")*('Rent Roll - Usti '!$P$6:$P$143))*12</f>
        <v>1283013.0367209709</v>
      </c>
      <c r="E47" s="100">
        <f t="shared" si="4"/>
        <v>0.21993409319304794</v>
      </c>
    </row>
    <row r="48" spans="1:7">
      <c r="A48" s="60" t="s">
        <v>943</v>
      </c>
      <c r="B48" s="61" cm="1">
        <f t="array" ref="B48">SUMPRODUCT((YEAR('Rent Roll - Usti '!$K$6:$K$143)=2031)*('Rent Roll - Usti '!$H$6:$H$143="Active")*('Rent Roll - Usti '!$I$6:$I$143))</f>
        <v>3863.5</v>
      </c>
      <c r="C48" s="101">
        <f t="shared" si="3"/>
        <v>0.145037600533375</v>
      </c>
      <c r="D48" s="61" cm="1">
        <f t="array" ref="D48">SUMPRODUCT((YEAR('Rent Roll - Usti '!$K$6:$K$143)=2031)*('Rent Roll - Usti '!$H$6:$H$143="Active")*('Rent Roll - Usti '!$P$6:$P$143))*12</f>
        <v>956081.4600000002</v>
      </c>
      <c r="E48" s="101">
        <f t="shared" si="4"/>
        <v>0.16389148270947451</v>
      </c>
    </row>
    <row r="49" spans="1:5">
      <c r="A49" s="57" t="s">
        <v>944</v>
      </c>
      <c r="B49" s="58" cm="1">
        <f t="array" ref="B49">SUMPRODUCT((YEAR('Rent Roll - Usti '!$K$6:$K$143)=2032)*('Rent Roll - Usti '!$H$6:$H$143="Active")*('Rent Roll - Usti '!$I$6:$I$143))</f>
        <v>697</v>
      </c>
      <c r="C49" s="100">
        <f t="shared" si="3"/>
        <v>2.6165706631749028E-2</v>
      </c>
      <c r="D49" s="58" cm="1">
        <f t="array" ref="D49">SUMPRODUCT((YEAR('Rent Roll - Usti '!$K$6:$K$143)=2032)*('Rent Roll - Usti '!$H$6:$H$143="Active")*('Rent Roll - Usti '!$P$6:$P$143))*12</f>
        <v>168720</v>
      </c>
      <c r="E49" s="100">
        <f t="shared" si="4"/>
        <v>2.8921982194636986E-2</v>
      </c>
    </row>
    <row r="50" spans="1:5">
      <c r="A50" s="60" t="s">
        <v>945</v>
      </c>
      <c r="B50" s="61" cm="1">
        <f t="array" ref="B50">SUMPRODUCT((YEAR('Rent Roll - Usti '!$K$6:$K$143)=2033)*('Rent Roll - Usti '!$H$6:$H$143="Active")*('Rent Roll - Usti '!$I$6:$I$143))</f>
        <v>181</v>
      </c>
      <c r="C50" s="101">
        <f t="shared" si="3"/>
        <v>6.7948248211572079E-3</v>
      </c>
      <c r="D50" s="61" cm="1">
        <f t="array" ref="D50">SUMPRODUCT((YEAR('Rent Roll - Usti '!$K$6:$K$143)=2033)*('Rent Roll - Usti '!$H$6:$H$143="Active")*('Rent Roll - Usti '!$P$6:$P$143))*12</f>
        <v>79167.179999999993</v>
      </c>
      <c r="E50" s="101">
        <f t="shared" si="4"/>
        <v>1.35708378992391E-2</v>
      </c>
    </row>
    <row r="51" spans="1:5">
      <c r="A51" s="57" t="s">
        <v>946</v>
      </c>
      <c r="B51" s="58" cm="1">
        <f t="array" ref="B51">SUMPRODUCT((YEAR('Rent Roll - Usti '!$K$6:$K$143)=2034)*('Rent Roll - Usti '!$H$6:$H$143="Active")*('Rent Roll - Usti '!$I$6:$I$143))</f>
        <v>0</v>
      </c>
      <c r="C51" s="100">
        <f t="shared" si="3"/>
        <v>0</v>
      </c>
      <c r="D51" s="58" cm="1">
        <f t="array" ref="D51">SUMPRODUCT((YEAR('Rent Roll - Usti '!$K$6:$K$143)=2034)*('Rent Roll - Usti '!$H$6:$H$143="Active")*('Rent Roll - Usti '!$P$6:$P$143))*12</f>
        <v>0</v>
      </c>
      <c r="E51" s="100">
        <f t="shared" si="4"/>
        <v>0</v>
      </c>
    </row>
    <row r="52" spans="1:5">
      <c r="A52" s="60" t="s">
        <v>947</v>
      </c>
      <c r="B52" s="61" cm="1">
        <f t="array" ref="B52">SUMPRODUCT((YEAR('Rent Roll - Usti '!$K$6:$K$143)=2035)*('Rent Roll - Usti '!$H$6:$H$143="Active")*('Rent Roll - Usti '!$I$6:$I$143))</f>
        <v>308</v>
      </c>
      <c r="C52" s="101">
        <f t="shared" si="3"/>
        <v>1.1562464336554806E-2</v>
      </c>
      <c r="D52" s="61" cm="1">
        <f t="array" ref="D52">SUMPRODUCT((YEAR('Rent Roll - Usti '!$K$6:$K$143)=2035)*('Rent Roll - Usti '!$H$6:$H$143="Active")*('Rent Roll - Usti '!$P$6:$P$143))*12</f>
        <v>25508.880590163935</v>
      </c>
      <c r="E52" s="101">
        <f t="shared" si="4"/>
        <v>4.3727322797169413E-3</v>
      </c>
    </row>
    <row r="53" spans="1:5">
      <c r="A53" s="57" t="s">
        <v>948</v>
      </c>
      <c r="B53" s="58" cm="1">
        <f t="array" ref="B53">SUMPRODUCT((YEAR('Rent Roll - Usti '!$K$6:$K$143)=2036)*('Rent Roll - Usti '!$H$6:$H$143="Active")*('Rent Roll - Usti '!$I$6:$I$143))</f>
        <v>0</v>
      </c>
      <c r="C53" s="100">
        <f t="shared" si="3"/>
        <v>0</v>
      </c>
      <c r="D53" s="58" cm="1">
        <f t="array" ref="D53">SUMPRODUCT((YEAR('Rent Roll - Usti '!$K$6:$K$143)=2036)*('Rent Roll - Usti '!$H$6:$H$143="Active")*('Rent Roll - Usti '!$P$6:$P$143))*12</f>
        <v>0</v>
      </c>
      <c r="E53" s="100">
        <f t="shared" si="4"/>
        <v>0</v>
      </c>
    </row>
    <row r="54" spans="1:5">
      <c r="A54" s="60" t="s">
        <v>949</v>
      </c>
      <c r="B54" s="61" cm="1">
        <f t="array" ref="B54">SUMPRODUCT((YEAR('Rent Roll - Usti '!$K$6:$K$143)=2037)*('Rent Roll - Usti '!$H$6:$H$143="Active")*('Rent Roll - Usti '!$I$6:$I$143))</f>
        <v>0</v>
      </c>
      <c r="C54" s="101">
        <f t="shared" si="3"/>
        <v>0</v>
      </c>
      <c r="D54" s="61" cm="1">
        <f t="array" ref="D54">SUMPRODUCT((YEAR('Rent Roll - Usti '!$K$6:$K$143)=2037)*('Rent Roll - Usti '!$H$6:$H$143="Active")*('Rent Roll - Usti '!$P$6:$P$143))*12</f>
        <v>0</v>
      </c>
      <c r="E54" s="101">
        <f t="shared" si="4"/>
        <v>0</v>
      </c>
    </row>
    <row r="55" spans="1:5">
      <c r="A55" s="57" t="s">
        <v>950</v>
      </c>
      <c r="B55" s="58" cm="1">
        <f t="array" ref="B55">SUMPRODUCT((YEAR('Rent Roll - Usti '!$K$6:$K$143)=2038)*('Rent Roll - Usti '!$H$6:$H$143="Active")*('Rent Roll - Usti '!$I$6:$I$143))</f>
        <v>0</v>
      </c>
      <c r="C55" s="100">
        <f t="shared" si="3"/>
        <v>0</v>
      </c>
      <c r="D55" s="58" cm="1">
        <f t="array" ref="D55">SUMPRODUCT((YEAR('Rent Roll - Usti '!$K$6:$K$143)=2038)*('Rent Roll - Usti '!$H$6:$H$143="Active")*('Rent Roll - Usti '!$P$6:$P$143))*12</f>
        <v>0</v>
      </c>
      <c r="E55" s="100">
        <f t="shared" si="4"/>
        <v>0</v>
      </c>
    </row>
    <row r="56" spans="1:5">
      <c r="A56" s="60" t="s">
        <v>951</v>
      </c>
      <c r="B56" s="61" cm="1">
        <f t="array" ref="B56">SUMPRODUCT((YEAR('Rent Roll - Usti '!$K$6:$K$143)=2039)*('Rent Roll - Usti '!$H$6:$H$143="Active")*('Rent Roll - Usti '!$I$6:$I$143))</f>
        <v>0</v>
      </c>
      <c r="C56" s="101">
        <f t="shared" si="3"/>
        <v>0</v>
      </c>
      <c r="D56" s="61" cm="1">
        <f t="array" ref="D56">SUMPRODUCT((YEAR('Rent Roll - Usti '!$K$6:$K$143)=2039)*('Rent Roll - Usti '!$H$6:$H$143="Active")*('Rent Roll - Usti '!$P$6:$P$143))*12</f>
        <v>0</v>
      </c>
      <c r="E56" s="101">
        <f t="shared" si="4"/>
        <v>0</v>
      </c>
    </row>
    <row r="57" spans="1:5">
      <c r="A57" s="57" t="s">
        <v>952</v>
      </c>
      <c r="B57" s="58" cm="1">
        <f t="array" ref="B57">SUMPRODUCT((('Rent Roll - Usti '!$K$6:$K$143="")+((ISNUMBER('Rent Roll - Usti '!$K$6:$K$143))*(YEAR('Rent Roll - Usti '!$K$6:$K$143)&gt;2100)))*('Rent Roll - Usti '!$H$6:$H$143="Active")*('Rent Roll - Usti '!$I$6:$I$143))</f>
        <v>243</v>
      </c>
      <c r="C57" s="100">
        <f t="shared" si="3"/>
        <v>9.1223338759182405E-3</v>
      </c>
      <c r="D57" s="58" cm="1">
        <f t="array" ref="D57">SUMPRODUCT((('Rent Roll - Usti '!$K$6:$K$143="")+((ISNUMBER('Rent Roll - Usti '!$K$6:$K$143))*(YEAR('Rent Roll - Usti '!$K$6:$K$143)&gt;2100)))*('Rent Roll - Usti '!$H$6:$H$143="Active")*('Rent Roll - Usti '!$P$6:$P$143))*12</f>
        <v>21168</v>
      </c>
      <c r="E57" s="100">
        <f t="shared" si="4"/>
        <v>3.6286185342346827E-3</v>
      </c>
    </row>
    <row r="58" spans="1:5">
      <c r="A58" s="41" t="s">
        <v>9</v>
      </c>
      <c r="B58" s="43">
        <f>SUM(B43:B57)</f>
        <v>26637.919999999998</v>
      </c>
      <c r="C58" s="47">
        <f>IFERROR(B58/$B$9,"-")</f>
        <v>1</v>
      </c>
      <c r="D58" s="45">
        <f>SUM(D43:D57)</f>
        <v>5526372.4360062163</v>
      </c>
      <c r="E58" s="47">
        <f t="shared" si="4"/>
        <v>0.94733075625358232</v>
      </c>
    </row>
    <row r="62" spans="1:5">
      <c r="A62" s="42" t="s">
        <v>953</v>
      </c>
    </row>
    <row r="63" spans="1:5">
      <c r="A63" s="41" t="s">
        <v>24</v>
      </c>
      <c r="B63" s="41" t="s">
        <v>954</v>
      </c>
    </row>
    <row r="64" spans="1:5">
      <c r="A64" s="60" t="s">
        <v>38</v>
      </c>
      <c r="B64" s="101" cm="1">
        <f t="array" ref="B64">IFERROR(SUMPRODUCT(('Rent Roll - Usti '!$N$6:$N$143="EUR")*('Rent Roll - Usti '!$H$6:$H$143="Active")*('Rent Roll - Usti '!$P$6:$P$143))/(SUMIFS('Rent Roll - Usti '!$P$6:$P$143,'Rent Roll - Usti '!$H$6:$H$143,"Active")),"-")</f>
        <v>0.97802831888525465</v>
      </c>
    </row>
    <row r="65" spans="1:2">
      <c r="A65" s="57" t="s">
        <v>52</v>
      </c>
      <c r="B65" s="100" cm="1">
        <f t="array" ref="B65">IFERROR(SUMPRODUCT(('Rent Roll - Usti '!$N$6:$N$143="CZK")*('Rent Roll - Usti '!$H$6:$H$143="Active")*('Rent Roll - Usti '!$P$6:$P$143))/(SUMIFS('Rent Roll - Usti '!$P$6:$P$143,'Rent Roll - Usti '!$H$6:$H$143,"Active")),"-")</f>
        <v>2.197168111474513E-2</v>
      </c>
    </row>
    <row r="69" spans="1:2">
      <c r="A69" s="42" t="s">
        <v>956</v>
      </c>
    </row>
    <row r="70" spans="1:2">
      <c r="A70" s="41" t="s">
        <v>957</v>
      </c>
      <c r="B70" s="41" t="s">
        <v>958</v>
      </c>
    </row>
    <row r="71" spans="1:2">
      <c r="A71" s="60" t="s">
        <v>959</v>
      </c>
      <c r="B71" s="70" cm="1">
        <f t="array" ref="B71">IFERROR(SUMPRODUCT(('Rent Roll - Usti '!$H$6:$H$143="Active")*('Rent Roll - Usti '!$P$6:$P$143&gt;0)*(('Rent Roll - Usti '!$K$6:$K$143-'Rent Roll - Usti '!$C$2)/365.25)*(('Rent Roll - Usti '!$K$6:$K$143-'Rent Roll - Usti '!$C$2)&gt;0)*'Rent Roll - Usti '!$P$6:$P$143)/SUMPRODUCT(('Rent Roll - Usti '!$H$6:$H$143="Active")*('Rent Roll - Usti '!$P$6:$P$143&gt;0)*'Rent Roll - Usti '!$P$6:$P$143),0)</f>
        <v>3.2399384575568697</v>
      </c>
    </row>
    <row r="72" spans="1:2">
      <c r="A72" s="57" t="s">
        <v>960</v>
      </c>
      <c r="B72" s="71" cm="1">
        <f t="array" ref="B72">IFERROR(SUMPRODUCT(('Rent Roll - Usti '!$H$6:$H$143="Active")*('Rent Roll - Usti '!$P$6:$P$143&gt;0)*((IF('Rent Roll - Usti '!$L$6:$L$143&gt;0,IF('Rent Roll - Usti '!$L$6:$L$143&lt;'Rent Roll - Usti '!$K$6:$K$143,'Rent Roll - Usti '!$L$6:$L$143,'Rent Roll - Usti '!$K$6:$K$143),'Rent Roll - Usti '!$K$6:$K$143)-'Rent Roll - Usti '!$C$2)/365.25)*((IF('Rent Roll - Usti '!$L$6:$L$143&gt;0,IF('Rent Roll - Usti '!$L$6:$L$143&lt;'Rent Roll - Usti '!$K$6:$K$143,'Rent Roll - Usti '!$L$6:$L$143,'Rent Roll - Usti '!$K$6:$K$143),'Rent Roll - Usti '!$K$6:$K$143)-'Rent Roll - Usti '!$C$2)&gt;0)*'Rent Roll - Usti '!$P$6:$P$143)/SUMPRODUCT(('Rent Roll - Usti '!$H$6:$H$143="Active")*('Rent Roll - Usti '!$P$6:$P$143&gt;0)*'Rent Roll - Usti '!$P$6:$P$143),0)</f>
        <v>3.073031214062838</v>
      </c>
    </row>
    <row r="73" spans="1:2">
      <c r="A73" s="60" t="s">
        <v>962</v>
      </c>
      <c r="B73" s="70" cm="1">
        <f t="array" ref="B73">IFERROR(SUMPRODUCT((('Rent Roll - Usti '!$H$6:$H$143="Active")+('Rent Roll - Usti '!$H$6:$H$143="Pipeline - Signed"))*('Rent Roll - Usti '!$P$6:$P$143&gt;0)*(('Rent Roll - Usti '!$K$6:$K$143-'Rent Roll - Usti '!$C$2)/365.25)*(('Rent Roll - Usti '!$K$6:$K$143-'Rent Roll - Usti '!$C$2)&gt;0)*'Rent Roll - Usti '!$P$6:$P$143)/SUMPRODUCT((('Rent Roll - Usti '!$H$6:$H$143="Active")+('Rent Roll - Usti '!$H$6:$H$143="Pipeline - Signed"))*('Rent Roll - Usti '!$P$6:$P$143&gt;0)*'Rent Roll - Usti '!$P$6:$P$143),"-")</f>
        <v>3.2399384575568697</v>
      </c>
    </row>
    <row r="74" spans="1:2">
      <c r="A74" s="57" t="s">
        <v>963</v>
      </c>
      <c r="B74" s="71" cm="1">
        <f t="array" ref="B74">IFERROR(SUMPRODUCT((('Rent Roll - Usti '!$H$6:$H$143="Active")+('Rent Roll - Usti '!$H$6:$H$143="Pipeline - Signed"))*('Rent Roll - Usti '!$P$6:$P$143&gt;0)*((IF('Rent Roll - Usti '!$L$6:$L$143&gt;0,IF('Rent Roll - Usti '!$L$6:$L$143&lt;'Rent Roll - Usti '!$K$6:$K$143,'Rent Roll - Usti '!$L$6:$L$143,'Rent Roll - Usti '!$K$6:$K$143),'Rent Roll - Usti '!$K$6:$K$143)-'Rent Roll - Usti '!$C$2)/365.25)*((IF('Rent Roll - Usti '!$L$6:$L$143&gt;0,IF('Rent Roll - Usti '!$L$6:$L$143&lt;'Rent Roll - Usti '!$K$6:$K$143,'Rent Roll - Usti '!$L$6:$L$143,'Rent Roll - Usti '!$K$6:$K$143),'Rent Roll - Usti '!$K$6:$K$143)-'Rent Roll - Usti '!$C$2)&gt;0)*'Rent Roll - Usti '!$P$6:$P$143)/SUMPRODUCT((('Rent Roll - Usti '!$H$6:$H$143="Active")+('Rent Roll - Usti '!$H$6:$H$143="Pipeline - Signed"))*('Rent Roll - Usti '!$P$6:$P$143&gt;0)*'Rent Roll - Usti '!$P$6:$P$143),"-")</f>
        <v>3.073031214062838</v>
      </c>
    </row>
    <row r="82" spans="1:7" ht="24">
      <c r="A82" s="41" t="s">
        <v>17</v>
      </c>
      <c r="B82" s="41" t="s">
        <v>1132</v>
      </c>
      <c r="C82" s="41" t="s">
        <v>1133</v>
      </c>
      <c r="D82" s="41" t="s">
        <v>1134</v>
      </c>
      <c r="E82" s="41" t="s">
        <v>1135</v>
      </c>
      <c r="F82" s="41" t="s">
        <v>1136</v>
      </c>
      <c r="G82" s="41" t="s">
        <v>1137</v>
      </c>
    </row>
    <row r="83" spans="1:7">
      <c r="A83" s="60" t="s">
        <v>140</v>
      </c>
      <c r="B83" s="418">
        <v>8</v>
      </c>
      <c r="C83" s="61">
        <v>1211</v>
      </c>
      <c r="D83" s="103">
        <f>C83/$B$5</f>
        <v>4.8658144192041765E-2</v>
      </c>
      <c r="E83" s="61">
        <v>333335.08819672134</v>
      </c>
      <c r="F83" s="61">
        <f>E83/C83/12</f>
        <v>22.938004968120101</v>
      </c>
      <c r="G83" s="103">
        <f>E83/$B$15</f>
        <v>5.877376298139407E-2</v>
      </c>
    </row>
    <row r="84" spans="1:7">
      <c r="A84" s="57" t="s">
        <v>150</v>
      </c>
      <c r="B84" s="419">
        <v>5</v>
      </c>
      <c r="C84" s="58">
        <v>1004</v>
      </c>
      <c r="D84" s="102">
        <f t="shared" ref="D84:D91" si="5">C84/$B$5</f>
        <v>4.0340856126184918E-2</v>
      </c>
      <c r="E84" s="58">
        <v>316096.02</v>
      </c>
      <c r="F84" s="58">
        <f t="shared" ref="F84:F91" si="6">E84/C84/12</f>
        <v>26.236389442231076</v>
      </c>
      <c r="G84" s="102">
        <f t="shared" ref="G84:G90" si="7">E84/$B$15</f>
        <v>5.5734164258993045E-2</v>
      </c>
    </row>
    <row r="85" spans="1:7">
      <c r="A85" s="60" t="s">
        <v>94</v>
      </c>
      <c r="B85" s="418">
        <v>29</v>
      </c>
      <c r="C85" s="61">
        <v>9650</v>
      </c>
      <c r="D85" s="103">
        <f t="shared" si="5"/>
        <v>0.38773830838414786</v>
      </c>
      <c r="E85" s="61">
        <v>1259845.4547540986</v>
      </c>
      <c r="F85" s="61">
        <f t="shared" si="6"/>
        <v>10.879494427928313</v>
      </c>
      <c r="G85" s="103">
        <f t="shared" si="7"/>
        <v>0.22213640499557924</v>
      </c>
    </row>
    <row r="86" spans="1:7">
      <c r="A86" s="57" t="s">
        <v>34</v>
      </c>
      <c r="B86" s="419">
        <v>31</v>
      </c>
      <c r="C86" s="58">
        <v>3061.7</v>
      </c>
      <c r="D86" s="102">
        <f t="shared" si="5"/>
        <v>0.12301952111707205</v>
      </c>
      <c r="E86" s="58">
        <v>557957.45960655739</v>
      </c>
      <c r="F86" s="58">
        <f t="shared" si="6"/>
        <v>15.186482988932005</v>
      </c>
      <c r="G86" s="102">
        <f t="shared" si="7"/>
        <v>9.8379260527362372E-2</v>
      </c>
    </row>
    <row r="87" spans="1:7">
      <c r="A87" s="60" t="s">
        <v>193</v>
      </c>
      <c r="B87" s="418">
        <v>5</v>
      </c>
      <c r="C87" s="61">
        <v>487.5</v>
      </c>
      <c r="D87" s="103">
        <f t="shared" si="5"/>
        <v>1.9587816097126641E-2</v>
      </c>
      <c r="E87" s="61">
        <v>149017.91999999998</v>
      </c>
      <c r="F87" s="61">
        <f t="shared" si="6"/>
        <v>25.473148717948717</v>
      </c>
      <c r="G87" s="103">
        <f t="shared" si="7"/>
        <v>2.6274893403635653E-2</v>
      </c>
    </row>
    <row r="88" spans="1:7">
      <c r="A88" s="57" t="s">
        <v>42</v>
      </c>
      <c r="B88" s="419">
        <v>1</v>
      </c>
      <c r="C88" s="58">
        <v>2934.5</v>
      </c>
      <c r="D88" s="102">
        <f t="shared" si="5"/>
        <v>0.11790860787080641</v>
      </c>
      <c r="E88" s="58">
        <v>176490.24072097079</v>
      </c>
      <c r="F88" s="58">
        <f t="shared" si="6"/>
        <v>5.0119339104041236</v>
      </c>
      <c r="G88" s="102">
        <f t="shared" si="7"/>
        <v>3.1118822902141598E-2</v>
      </c>
    </row>
    <row r="89" spans="1:7">
      <c r="A89" s="60" t="s">
        <v>69</v>
      </c>
      <c r="B89" s="418">
        <v>20</v>
      </c>
      <c r="C89" s="61">
        <v>1696.5</v>
      </c>
      <c r="D89" s="103">
        <f t="shared" si="5"/>
        <v>6.8165600018000705E-2</v>
      </c>
      <c r="E89" s="61">
        <v>486878.68927868863</v>
      </c>
      <c r="F89" s="61">
        <f t="shared" si="6"/>
        <v>23.915840911616495</v>
      </c>
      <c r="G89" s="103">
        <f t="shared" si="7"/>
        <v>8.5846626105768958E-2</v>
      </c>
    </row>
    <row r="90" spans="1:7">
      <c r="A90" s="57" t="s">
        <v>100</v>
      </c>
      <c r="B90" s="419">
        <v>30</v>
      </c>
      <c r="C90" s="58">
        <v>3825.92</v>
      </c>
      <c r="D90" s="102">
        <f t="shared" si="5"/>
        <v>0.15372598433296156</v>
      </c>
      <c r="E90" s="58">
        <v>1555214.6874491801</v>
      </c>
      <c r="F90" s="58">
        <f t="shared" si="6"/>
        <v>33.87452533092651</v>
      </c>
      <c r="G90" s="102">
        <f t="shared" si="7"/>
        <v>0.2742160146410294</v>
      </c>
    </row>
    <row r="91" spans="1:7">
      <c r="A91" s="60" t="s">
        <v>145</v>
      </c>
      <c r="B91" s="418">
        <v>6</v>
      </c>
      <c r="C91" s="61">
        <v>2766.8</v>
      </c>
      <c r="D91" s="103">
        <f t="shared" si="5"/>
        <v>0.11117039913339485</v>
      </c>
      <c r="E91" s="61">
        <v>691536.87599999993</v>
      </c>
      <c r="F91" s="61">
        <f t="shared" si="6"/>
        <v>20.828420196617028</v>
      </c>
      <c r="G91" s="103">
        <f>E91/$B$15</f>
        <v>0.12193203140657988</v>
      </c>
    </row>
    <row r="92" spans="1:7">
      <c r="A92" s="41" t="s">
        <v>9</v>
      </c>
      <c r="B92" s="43">
        <f>SUM(B83:B91)</f>
        <v>135</v>
      </c>
      <c r="C92" s="150">
        <f>SUM(C83:C91)</f>
        <v>26637.920000000002</v>
      </c>
      <c r="D92" s="45"/>
      <c r="E92" s="47"/>
      <c r="F92" s="41"/>
      <c r="G92" s="47"/>
    </row>
    <row r="95" spans="1:7">
      <c r="A95" s="41" t="s">
        <v>1318</v>
      </c>
      <c r="B95" s="41">
        <v>2023</v>
      </c>
      <c r="C95" s="41">
        <v>2024</v>
      </c>
      <c r="D95" s="41">
        <v>2025</v>
      </c>
      <c r="E95" s="41" t="s">
        <v>1180</v>
      </c>
      <c r="F95" s="41" t="s">
        <v>9</v>
      </c>
    </row>
    <row r="96" spans="1:7">
      <c r="A96" s="57"/>
      <c r="B96" s="58">
        <f>'Tenant Sales - Usti'!O102</f>
        <v>56116581.741140909</v>
      </c>
      <c r="C96" s="58">
        <f>'Tenant Sales - Usti'!AB102</f>
        <v>57045784.194446363</v>
      </c>
      <c r="D96" s="58">
        <f>'Tenant Sales - Usti'!AO102</f>
        <v>57687515.159778446</v>
      </c>
      <c r="E96" s="58">
        <f>'Tenant Sales - Usti'!AS102</f>
        <v>11911453.52626087</v>
      </c>
      <c r="F96" s="58">
        <f>SUM(B96:E96)</f>
        <v>182761334.62162659</v>
      </c>
    </row>
    <row r="97" spans="1:5">
      <c r="A97" s="153"/>
      <c r="C97" s="420"/>
      <c r="D97" s="420"/>
      <c r="E97" s="420"/>
    </row>
  </sheetData>
  <mergeCells count="5">
    <mergeCell ref="A1:C1"/>
    <mergeCell ref="D1:G1"/>
    <mergeCell ref="H1:K1"/>
    <mergeCell ref="L1:O1"/>
    <mergeCell ref="A2:P2"/>
  </mergeCells>
  <pageMargins left="0.7" right="0.7" top="0.75" bottom="0.75" header="0.3" footer="0.3"/>
  <pageSetup paperSize="9" scale="29"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6F479-E66C-4FCB-85C7-90E157EAE56C}">
  <dimension ref="B1:O79"/>
  <sheetViews>
    <sheetView showGridLines="0" view="pageBreakPreview" zoomScaleNormal="175" zoomScaleSheetLayoutView="100" workbookViewId="0">
      <pane xSplit="3" ySplit="4" topLeftCell="D38" activePane="bottomRight" state="frozen"/>
      <selection pane="topRight" activeCell="C1" sqref="C1"/>
      <selection pane="bottomLeft" activeCell="A5" sqref="A5"/>
      <selection pane="bottomRight" activeCell="W31" sqref="W31"/>
    </sheetView>
  </sheetViews>
  <sheetFormatPr defaultRowHeight="14.5"/>
  <cols>
    <col min="1" max="1" width="2.54296875" customWidth="1"/>
    <col min="2" max="2" width="18" customWidth="1"/>
    <col min="5" max="6" width="10" customWidth="1"/>
    <col min="7" max="8" width="12" bestFit="1" customWidth="1"/>
    <col min="9" max="9" width="12.1796875" bestFit="1" customWidth="1"/>
    <col min="11" max="11" width="10.7265625" customWidth="1"/>
    <col min="12" max="12" width="9.36328125" customWidth="1"/>
    <col min="13" max="13" width="9.81640625" bestFit="1" customWidth="1"/>
    <col min="14" max="14" width="12.81640625" customWidth="1"/>
    <col min="15" max="15" width="10.36328125" customWidth="1"/>
    <col min="16" max="16" width="3.6328125" customWidth="1"/>
  </cols>
  <sheetData>
    <row r="1" spans="2:15" ht="26">
      <c r="B1" s="291" t="s">
        <v>1004</v>
      </c>
    </row>
    <row r="3" spans="2:15" ht="16">
      <c r="B3" s="98" t="s">
        <v>992</v>
      </c>
      <c r="E3" s="285" t="s">
        <v>1086</v>
      </c>
      <c r="F3" s="286">
        <v>1.7999999999999999E-2</v>
      </c>
      <c r="M3" s="284"/>
    </row>
    <row r="4" spans="2:15" ht="24">
      <c r="B4" s="41" t="s">
        <v>539</v>
      </c>
      <c r="C4" s="41" t="s">
        <v>18</v>
      </c>
      <c r="D4" s="41" t="s">
        <v>20</v>
      </c>
      <c r="E4" s="126" t="s">
        <v>1084</v>
      </c>
      <c r="F4" s="126" t="s">
        <v>1085</v>
      </c>
      <c r="G4" s="41" t="s">
        <v>1113</v>
      </c>
      <c r="H4" s="41" t="s">
        <v>1112</v>
      </c>
      <c r="I4" s="41" t="s">
        <v>974</v>
      </c>
      <c r="J4" s="41" t="s">
        <v>975</v>
      </c>
      <c r="K4" s="41" t="s">
        <v>976</v>
      </c>
      <c r="L4" s="126" t="s">
        <v>1091</v>
      </c>
      <c r="M4" s="126" t="s">
        <v>1088</v>
      </c>
      <c r="N4" s="283" t="s">
        <v>1082</v>
      </c>
      <c r="O4" s="283" t="s">
        <v>1083</v>
      </c>
    </row>
    <row r="5" spans="2:15">
      <c r="B5" s="261" t="s">
        <v>189</v>
      </c>
      <c r="C5" s="262" t="str">
        <f>IFERROR(INDEX('Rent Roll - Usti '!$G$6:$G$143,MATCH(B5,'Rent Roll - Usti '!$D$6:$D$143,0)),"-")</f>
        <v>Retail</v>
      </c>
      <c r="D5" s="263" cm="1">
        <f t="array" ref="D5">SUMPRODUCT((TRIM('Rent Roll - Usti '!$D$6:$D$143)=B5)*('Rent Roll - Usti '!$H$6:$H$143="Active")*'Rent Roll - Usti '!$I$6:$I$143)</f>
        <v>212.5</v>
      </c>
      <c r="E5" s="267" cm="1">
        <f t="array" ref="E5">SUMPRODUCT((TRIM('Rent Roll - Usti '!$D$6:$D$143)=B5)*('Rent Roll - Usti '!$H$6:$H$143="Active")*'Rent Roll - Usti '!$P$6:$P$143)*12</f>
        <v>73134</v>
      </c>
      <c r="F5" s="267">
        <f>E5/(1+$F$3)</f>
        <v>71840.864440078585</v>
      </c>
      <c r="G5" s="267">
        <v>418473.48249194311</v>
      </c>
      <c r="H5" s="267">
        <v>376170.04434432433</v>
      </c>
      <c r="I5" s="264">
        <v>378028.62148950488</v>
      </c>
      <c r="J5" s="265">
        <f t="shared" ref="J5:J36" si="0">IFERROR(IF(OR(F5=0,I5="-",I5=0),"-",E5/I5),"-")</f>
        <v>0.19346154191139839</v>
      </c>
      <c r="K5" s="264">
        <v>62335.1725427329</v>
      </c>
      <c r="L5" s="267"/>
      <c r="M5" s="267">
        <f t="shared" ref="M5:M18" si="1">I5/D5</f>
        <v>1778.9582187741405</v>
      </c>
      <c r="N5" s="302" cm="1">
        <f t="array" ref="N5">SUMPRODUCT((TRIM('Rent Roll - Usti '!$D$6:$D$149)=B5)*('Rent Roll - Usti '!$H$6:$H$149="Active")*IFERROR('Rent Roll - Usti '!$U$6:$U$149,0))*12+SUMPRODUCT((TRIM('Rent Roll - Usti '!$D$6:$D$149)=B5)*('Rent Roll - Usti '!$H$6:$H$149="Active")*IFERROR('Rent Roll - Usti '!$AA$6:$AA$149,0))*12</f>
        <v>636582</v>
      </c>
      <c r="O5" s="265">
        <f>(F5+N5/'Portfolio Overview'!$C$14)/I5</f>
        <v>0.25905522783889423</v>
      </c>
    </row>
    <row r="6" spans="2:15">
      <c r="B6" s="261" t="s">
        <v>144</v>
      </c>
      <c r="C6" s="262" t="str">
        <f>IFERROR(INDEX('Rent Roll - Usti '!$G$6:$G$143,MATCH(B6,'Rent Roll - Usti '!$D$6:$D$143,0)),"-")</f>
        <v>Retail</v>
      </c>
      <c r="D6" s="263" cm="1">
        <f t="array" ref="D6">SUMPRODUCT((TRIM('Rent Roll - Usti '!$D$6:$D$143)=B6)*('Rent Roll - Usti '!$H$6:$H$143="Active")*'Rent Roll - Usti '!$I$6:$I$143)</f>
        <v>166.5</v>
      </c>
      <c r="E6" s="267" cm="1">
        <f t="array" ref="E6">SUMPRODUCT((TRIM('Rent Roll - Usti '!$D$6:$D$143)=B6)*('Rent Roll - Usti '!$H$6:$H$143="Active")*'Rent Roll - Usti '!$P$6:$P$143)*12</f>
        <v>57882.06</v>
      </c>
      <c r="F6" s="267">
        <f>E6/(1+$F$3)</f>
        <v>56858.60510805501</v>
      </c>
      <c r="G6" s="267">
        <v>254773.16161985681</v>
      </c>
      <c r="H6" s="267">
        <v>248227.95676284321</v>
      </c>
      <c r="I6" s="264">
        <v>299578.43353402033</v>
      </c>
      <c r="J6" s="265">
        <f t="shared" si="0"/>
        <v>0.19321170525256409</v>
      </c>
      <c r="K6" s="264">
        <v>90389.278002508596</v>
      </c>
      <c r="L6" s="267"/>
      <c r="M6" s="267">
        <f t="shared" si="1"/>
        <v>1799.2698710751972</v>
      </c>
      <c r="N6" s="302" cm="1">
        <f t="array" ref="N6">SUMPRODUCT((TRIM('Rent Roll - Usti '!$D$6:$D$149)=B6)*('Rent Roll - Usti '!$H$6:$H$149="Active")*IFERROR('Rent Roll - Usti '!$U$6:$U$149,0))*12+SUMPRODUCT((TRIM('Rent Roll - Usti '!$D$6:$D$149)=B6)*('Rent Roll - Usti '!$H$6:$H$149="Active")*IFERROR('Rent Roll - Usti '!$AA$6:$AA$149,0))*12</f>
        <v>498461.04</v>
      </c>
      <c r="O6" s="265">
        <f>(F6+N6/'Portfolio Overview'!$C$14)/I6</f>
        <v>0.25798698305436996</v>
      </c>
    </row>
    <row r="7" spans="2:15">
      <c r="B7" s="262" t="s">
        <v>379</v>
      </c>
      <c r="C7" s="262" t="str">
        <f>IFERROR(INDEX('Rent Roll - Usti '!$G$6:$G$143,MATCH(B7,'Rent Roll - Usti '!$D$6:$D$143,0)),"-")</f>
        <v>Retail</v>
      </c>
      <c r="D7" s="263" cm="1">
        <f t="array" ref="D7">SUMPRODUCT((TRIM('Rent Roll - Usti '!$D$6:$D$143)=B7)*('Rent Roll - Usti '!$H$6:$H$143="Active")*'Rent Roll - Usti '!$I$6:$I$143)</f>
        <v>102</v>
      </c>
      <c r="E7" s="267" cm="1">
        <f t="array" ref="E7">SUMPRODUCT((TRIM('Rent Roll - Usti '!$D$6:$D$143)=B7)*('Rent Roll - Usti '!$H$6:$H$143="Active")*'Rent Roll - Usti '!$P$6:$P$143)*12</f>
        <v>18861.84</v>
      </c>
      <c r="F7" s="267">
        <f>E7/(1+$F$3)</f>
        <v>18528.330058939096</v>
      </c>
      <c r="G7" s="267">
        <v>732887.80666472309</v>
      </c>
      <c r="H7" s="267">
        <v>709929.48203057225</v>
      </c>
      <c r="I7" s="267">
        <v>816489.94454315212</v>
      </c>
      <c r="J7" s="265">
        <f t="shared" si="0"/>
        <v>2.3101129568170863E-2</v>
      </c>
      <c r="K7" s="267">
        <v>200048.62639607899</v>
      </c>
      <c r="L7" s="267"/>
      <c r="M7" s="267">
        <f t="shared" si="1"/>
        <v>8004.8033778740401</v>
      </c>
      <c r="N7" s="302" cm="1">
        <f t="array" ref="N7">SUMPRODUCT((TRIM('Rent Roll - Usti '!$D$6:$D$149)=B7)*('Rent Roll - Usti '!$H$6:$H$149="Active")*IFERROR('Rent Roll - Usti '!$U$6:$U$149,0))*12+SUMPRODUCT((TRIM('Rent Roll - Usti '!$D$6:$D$149)=B7)*('Rent Roll - Usti '!$H$6:$H$149="Active")*IFERROR('Rent Roll - Usti '!$AA$6:$AA$149,0))*12</f>
        <v>304164</v>
      </c>
      <c r="O7" s="265">
        <f>(F7+N7/'Portfolio Overview'!$C$14)/I7</f>
        <v>3.796013407268492E-2</v>
      </c>
    </row>
    <row r="8" spans="2:15">
      <c r="B8" s="262" t="s">
        <v>739</v>
      </c>
      <c r="C8" s="262" t="str">
        <f>IFERROR(INDEX('Rent Roll - Usti '!$G$6:$G$143,MATCH(B8,'Rent Roll - Usti '!$D$6:$D$143,0)),"-")</f>
        <v>Retail</v>
      </c>
      <c r="D8" s="263" cm="1">
        <f t="array" ref="D8">SUMPRODUCT((TRIM('Rent Roll - Usti '!$D$6:$D$143)=B8)*('Rent Roll - Usti '!$H$6:$H$143="Active")*'Rent Roll - Usti '!$I$6:$I$143)</f>
        <v>84.5</v>
      </c>
      <c r="E8" s="267" cm="1">
        <f t="array" ref="E8">SUMPRODUCT((TRIM('Rent Roll - Usti '!$D$6:$D$143)=B8)*('Rent Roll - Usti '!$H$6:$H$143="Active")*'Rent Roll - Usti '!$P$6:$P$143)*12</f>
        <v>46228.26</v>
      </c>
      <c r="F8" s="267">
        <f>E8/(1+$F$3)</f>
        <v>45410.864440078585</v>
      </c>
      <c r="G8" s="267">
        <v>305775.5892046786</v>
      </c>
      <c r="H8" s="267">
        <v>282715.44023496949</v>
      </c>
      <c r="I8" s="267">
        <v>274104.3565146355</v>
      </c>
      <c r="J8" s="265">
        <f t="shared" si="0"/>
        <v>0.16865204401642445</v>
      </c>
      <c r="K8" s="267">
        <v>54677.502303969501</v>
      </c>
      <c r="L8" s="267"/>
      <c r="M8" s="267">
        <f t="shared" si="1"/>
        <v>3243.8385386347395</v>
      </c>
      <c r="N8" s="302" cm="1">
        <f t="array" ref="N8">SUMPRODUCT((TRIM('Rent Roll - Usti '!$D$6:$D$149)=B8)*('Rent Roll - Usti '!$H$6:$H$149="Active")*IFERROR('Rent Roll - Usti '!$U$6:$U$149,0))*12+SUMPRODUCT((TRIM('Rent Roll - Usti '!$D$6:$D$149)=B8)*('Rent Roll - Usti '!$H$6:$H$149="Active")*IFERROR('Rent Roll - Usti '!$AA$6:$AA$149,0))*12</f>
        <v>257900.76</v>
      </c>
      <c r="O8" s="265">
        <f>(F8+N8/'Portfolio Overview'!$C$14)/I8</f>
        <v>0.20423085729313495</v>
      </c>
    </row>
    <row r="9" spans="2:15">
      <c r="B9" s="262" t="s">
        <v>245</v>
      </c>
      <c r="C9" s="262" t="str">
        <f>IFERROR(INDEX('Rent Roll - Usti '!$G$6:$G$143,MATCH(B9,'Rent Roll - Usti '!$D$6:$D$143,0)),"-")</f>
        <v>Retail</v>
      </c>
      <c r="D9" s="263" cm="1">
        <f t="array" ref="D9">SUMPRODUCT((TRIM('Rent Roll - Usti '!$D$6:$D$143)=B9)*('Rent Roll - Usti '!$H$6:$H$143="Active")*'Rent Roll - Usti '!$I$6:$I$143)</f>
        <v>1389</v>
      </c>
      <c r="E9" s="267">
        <f>'Turnover Rent - Usti'!F8/'Portfolio Overview'!C14</f>
        <v>166680</v>
      </c>
      <c r="F9" s="267">
        <f>E9</f>
        <v>166680</v>
      </c>
      <c r="G9" s="267">
        <v>1589849.0412576071</v>
      </c>
      <c r="H9" s="267">
        <v>1479674.8803541129</v>
      </c>
      <c r="I9" s="267">
        <v>1569190.8865510661</v>
      </c>
      <c r="J9" s="265">
        <f t="shared" si="0"/>
        <v>0.1062203466949435</v>
      </c>
      <c r="K9" s="267">
        <v>327796.13883283612</v>
      </c>
      <c r="L9" s="267"/>
      <c r="M9" s="267">
        <f t="shared" si="1"/>
        <v>1129.7270601519554</v>
      </c>
      <c r="N9" s="302" cm="1">
        <f t="array" ref="N9">SUMPRODUCT((TRIM('Rent Roll - Usti '!$D$6:$D$149)=B9)*('Rent Roll - Usti '!$H$6:$H$149="Active")*IFERROR('Rent Roll - Usti '!$U$6:$U$149,0))*12+SUMPRODUCT((TRIM('Rent Roll - Usti '!$D$6:$D$149)=B9)*('Rent Roll - Usti '!$H$6:$H$149="Active")*IFERROR('Rent Roll - Usti '!$AA$6:$AA$149,0))*12</f>
        <v>1651198.7519999999</v>
      </c>
      <c r="O9" s="265">
        <f>(F9+N9/'Portfolio Overview'!$C$14)/I9</f>
        <v>0.14934580745309059</v>
      </c>
    </row>
    <row r="10" spans="2:15">
      <c r="B10" s="261" t="s">
        <v>717</v>
      </c>
      <c r="C10" s="262" t="str">
        <f>IFERROR(INDEX('Rent Roll - Usti '!$G$6:$G$143,MATCH(B10,'Rent Roll - Usti '!$D$6:$D$143,0)),"-")</f>
        <v>Retail</v>
      </c>
      <c r="D10" s="263" cm="1">
        <f t="array" ref="D10">SUMPRODUCT((TRIM('Rent Roll - Usti '!$D$6:$D$143)=B10)*('Rent Roll - Usti '!$H$6:$H$143="Active")*'Rent Roll - Usti '!$I$6:$I$143)</f>
        <v>62.5</v>
      </c>
      <c r="E10" s="267" cm="1">
        <f t="array" ref="E10">SUMPRODUCT((TRIM('Rent Roll - Usti '!$D$6:$D$143)=B10)*('Rent Roll - Usti '!$H$6:$H$143="Active")*'Rent Roll - Usti '!$P$6:$P$143)*12</f>
        <v>26250</v>
      </c>
      <c r="F10" s="267">
        <f>E10/(1+$F$3)</f>
        <v>25785.854616895875</v>
      </c>
      <c r="G10" s="267">
        <v>276823.79193382867</v>
      </c>
      <c r="H10" s="267">
        <v>250831.62941622609</v>
      </c>
      <c r="I10" s="264">
        <v>273488.8479569084</v>
      </c>
      <c r="J10" s="265">
        <f t="shared" si="0"/>
        <v>9.5981975850569293E-2</v>
      </c>
      <c r="K10" s="264">
        <v>53945.785048139704</v>
      </c>
      <c r="L10" s="267"/>
      <c r="M10" s="267">
        <f t="shared" si="1"/>
        <v>4375.8215673105342</v>
      </c>
      <c r="N10" s="302" cm="1">
        <f t="array" ref="N10">SUMPRODUCT((TRIM('Rent Roll - Usti '!$D$6:$D$149)=B10)*('Rent Roll - Usti '!$H$6:$H$149="Active")*IFERROR('Rent Roll - Usti '!$U$6:$U$149,0))*12+SUMPRODUCT((TRIM('Rent Roll - Usti '!$D$6:$D$149)=B10)*('Rent Roll - Usti '!$H$6:$H$149="Active")*IFERROR('Rent Roll - Usti '!$AA$6:$AA$149,0))*12</f>
        <v>194347.5</v>
      </c>
      <c r="O10" s="265">
        <f>(F10+N10/'Portfolio Overview'!$C$14)/I10</f>
        <v>0.12340874717357248</v>
      </c>
    </row>
    <row r="11" spans="2:15">
      <c r="B11" s="317" t="s">
        <v>869</v>
      </c>
      <c r="C11" s="262" t="str">
        <f>IFERROR(INDEX('Rent Roll - Usti '!$G$6:$G$143,MATCH(B11,'Rent Roll - Usti '!$D$6:$D$143,0)),"-")</f>
        <v>Retail</v>
      </c>
      <c r="D11" s="263" cm="1">
        <f t="array" ref="D11">SUMPRODUCT((TRIM('Rent Roll - Usti '!$D$6:$D$143)=B11)*('Rent Roll - Usti '!$H$6:$H$143="Active")*'Rent Roll - Usti '!$I$6:$I$143)</f>
        <v>497</v>
      </c>
      <c r="E11" s="267">
        <f>'Rent Roll - Usti '!P139*12</f>
        <v>83496</v>
      </c>
      <c r="F11" s="267">
        <f>E11/(1+$F$3)</f>
        <v>82019.646365422392</v>
      </c>
      <c r="G11" s="267">
        <v>637901.81262929295</v>
      </c>
      <c r="H11" s="267">
        <v>628858.27639551356</v>
      </c>
      <c r="I11" s="267">
        <v>738001.24202768935</v>
      </c>
      <c r="J11" s="265">
        <f t="shared" si="0"/>
        <v>0.11313802097485803</v>
      </c>
      <c r="K11" s="267">
        <v>214554.203965191</v>
      </c>
      <c r="L11" s="267"/>
      <c r="M11" s="267">
        <f t="shared" si="1"/>
        <v>1484.9119557901195</v>
      </c>
      <c r="N11" s="302" cm="1">
        <f t="array" ref="N11">SUMPRODUCT((TRIM('Rent Roll - Usti '!$D$6:$D$149)=B11)*('Rent Roll - Usti '!$H$6:$H$149="Active")*IFERROR('Rent Roll - Usti '!$U$6:$U$149,0))*12+SUMPRODUCT((TRIM('Rent Roll - Usti '!$D$6:$D$149)=B11)*('Rent Roll - Usti '!$H$6:$H$149="Active")*IFERROR('Rent Roll - Usti '!$AA$6:$AA$149,0))*12</f>
        <v>1428616.5599999998</v>
      </c>
      <c r="O11" s="265">
        <f>(F11+N11/'Portfolio Overview'!$C$14)/I11</f>
        <v>0.1904732639684931</v>
      </c>
    </row>
    <row r="12" spans="2:15">
      <c r="B12" s="262" t="s">
        <v>807</v>
      </c>
      <c r="C12" s="262" t="str">
        <f>IFERROR(INDEX('Rent Roll - Usti '!$G$6:$G$143,MATCH(B12,'Rent Roll - Usti '!$D$6:$D$143,0)),"-")</f>
        <v>Cinema</v>
      </c>
      <c r="D12" s="263" cm="1">
        <f t="array" ref="D12">SUMPRODUCT((TRIM('Rent Roll - Usti '!$D$6:$D$143)=B12)*('Rent Roll - Usti '!$H$6:$H$143="Active")*'Rent Roll - Usti '!$I$6:$I$143)</f>
        <v>2934.5</v>
      </c>
      <c r="E12" s="267" cm="1">
        <f t="array" ref="E12">SUMPRODUCT((TRIM('Rent Roll - Usti '!$D$6:$D$143)=B12)*('Rent Roll - Usti '!$H$6:$H$143="Active")*'Rent Roll - Usti '!$P$6:$P$143)*12</f>
        <v>176490.24072097079</v>
      </c>
      <c r="F12" s="267">
        <f>E12/(1+$F$3)</f>
        <v>173369.58813454892</v>
      </c>
      <c r="G12" s="267">
        <v>1122551.0686704421</v>
      </c>
      <c r="H12" s="267">
        <v>1029398.957768739</v>
      </c>
      <c r="I12" s="267">
        <v>1046829.611602923</v>
      </c>
      <c r="J12" s="265">
        <f t="shared" si="0"/>
        <v>0.16859500224752524</v>
      </c>
      <c r="K12" s="267">
        <v>219720.518188613</v>
      </c>
      <c r="L12" s="267"/>
      <c r="M12" s="267">
        <f t="shared" si="1"/>
        <v>356.7318492427749</v>
      </c>
      <c r="N12" s="302" cm="1">
        <f t="array" ref="N12">SUMPRODUCT((TRIM('Rent Roll - Usti '!$D$6:$D$149)=B12)*('Rent Roll - Usti '!$H$6:$H$149="Active")*IFERROR('Rent Roll - Usti '!$U$6:$U$149,0))*12+SUMPRODUCT((TRIM('Rent Roll - Usti '!$D$6:$D$149)=B12)*('Rent Roll - Usti '!$H$6:$H$149="Active")*IFERROR('Rent Roll - Usti '!$AA$6:$AA$149,0))*12</f>
        <v>356436.10800000001</v>
      </c>
      <c r="O12" s="265">
        <f>(F12+N12/'Portfolio Overview'!$C$14)/I12</f>
        <v>0.17956850213649306</v>
      </c>
    </row>
    <row r="13" spans="2:15">
      <c r="B13" s="262" t="s">
        <v>669</v>
      </c>
      <c r="C13" s="262" t="str">
        <f>IFERROR(INDEX('Rent Roll - Usti '!$G$6:$G$143,MATCH(B13,'Rent Roll - Usti '!$D$6:$D$143,0)),"-")</f>
        <v>Retail</v>
      </c>
      <c r="D13" s="263" cm="1">
        <f t="array" ref="D13">SUMPRODUCT((TRIM('Rent Roll - Usti '!$D$6:$D$143)=B13)*('Rent Roll - Usti '!$H$6:$H$143="Active")*'Rent Roll - Usti '!$I$6:$I$143)</f>
        <v>86.5</v>
      </c>
      <c r="E13" s="267" cm="1">
        <f t="array" ref="E13">SUMPRODUCT((TRIM('Rent Roll - Usti '!$D$6:$D$143)=B13)*('Rent Roll - Usti '!$H$6:$H$143="Active")*'Rent Roll - Usti '!$P$6:$P$143)*12</f>
        <v>43746.239999999998</v>
      </c>
      <c r="F13" s="267">
        <f>E13/(1+$F$3)</f>
        <v>42972.73084479371</v>
      </c>
      <c r="G13" s="267"/>
      <c r="H13" s="267">
        <v>360357.39534235583</v>
      </c>
      <c r="I13" s="267">
        <v>465961.18219445029</v>
      </c>
      <c r="J13" s="265">
        <f t="shared" si="0"/>
        <v>9.3883872029804083E-2</v>
      </c>
      <c r="K13" s="267">
        <v>119715.694274925</v>
      </c>
      <c r="L13" s="267"/>
      <c r="M13" s="267">
        <f t="shared" si="1"/>
        <v>5386.8344762364195</v>
      </c>
      <c r="N13" s="302" cm="1">
        <f t="array" ref="N13">SUMPRODUCT((TRIM('Rent Roll - Usti '!$D$6:$D$149)=B13)*('Rent Roll - Usti '!$H$6:$H$149="Active")*IFERROR('Rent Roll - Usti '!$U$6:$U$149,0))*12+SUMPRODUCT((TRIM('Rent Roll - Usti '!$D$6:$D$149)=B13)*('Rent Roll - Usti '!$H$6:$H$149="Active")*IFERROR('Rent Roll - Usti '!$AA$6:$AA$149,0))*12</f>
        <v>260496.47999999998</v>
      </c>
      <c r="O13" s="265">
        <f>(F13+N13/'Portfolio Overview'!$C$14)/I13</f>
        <v>0.11513580560087762</v>
      </c>
    </row>
    <row r="14" spans="2:15">
      <c r="B14" s="262" t="s">
        <v>613</v>
      </c>
      <c r="C14" s="262" t="str">
        <f>IFERROR(INDEX('Rent Roll - Usti '!$G$6:$G$143,MATCH(B14,'Rent Roll - Usti '!$D$6:$D$143,0)),"-")</f>
        <v>Retail</v>
      </c>
      <c r="D14" s="263" cm="1">
        <f t="array" ref="D14">SUMPRODUCT((TRIM('Rent Roll - Usti '!$D$6:$D$143)=B14)*('Rent Roll - Usti '!$H$6:$H$143="Active")*'Rent Roll - Usti '!$I$6:$I$143)</f>
        <v>154</v>
      </c>
      <c r="E14" s="267" cm="1">
        <f t="array" ref="E14">SUMPRODUCT((TRIM('Rent Roll - Usti '!$D$6:$D$143)=B14)*('Rent Roll - Usti '!$H$6:$H$143="Active")*'Rent Roll - Usti '!$P$6:$P$143)*12</f>
        <v>49544.639999999999</v>
      </c>
      <c r="F14" s="267">
        <f>E14/(1+$F$3)</f>
        <v>48668.60510805501</v>
      </c>
      <c r="G14" s="267">
        <v>515854.08029818482</v>
      </c>
      <c r="H14" s="267">
        <v>438295.14060523652</v>
      </c>
      <c r="I14" s="267">
        <v>444016.45395582699</v>
      </c>
      <c r="J14" s="265">
        <f t="shared" si="0"/>
        <v>0.11158289193699329</v>
      </c>
      <c r="K14" s="267">
        <v>105727.229115102</v>
      </c>
      <c r="L14" s="267"/>
      <c r="M14" s="267">
        <f t="shared" si="1"/>
        <v>2883.2237269858897</v>
      </c>
      <c r="N14" s="302" cm="1">
        <f t="array" ref="N14">SUMPRODUCT((TRIM('Rent Roll - Usti '!$D$6:$D$149)=B14)*('Rent Roll - Usti '!$H$6:$H$149="Active")*IFERROR('Rent Roll - Usti '!$U$6:$U$149,0))*12+SUMPRODUCT((TRIM('Rent Roll - Usti '!$D$6:$D$149)=B14)*('Rent Roll - Usti '!$H$6:$H$149="Active")*IFERROR('Rent Roll - Usti '!$AA$6:$AA$149,0))*12</f>
        <v>461353.2</v>
      </c>
      <c r="O14" s="265">
        <f>(F14+N14/'Portfolio Overview'!$C$14)/I14</f>
        <v>0.15219373637798736</v>
      </c>
    </row>
    <row r="15" spans="2:15">
      <c r="B15" s="261" t="s">
        <v>764</v>
      </c>
      <c r="C15" s="262" t="str">
        <f>IFERROR(INDEX('Rent Roll - Usti '!$G$6:$G$143,MATCH(B15,'Rent Roll - Usti '!$D$6:$D$143,0)),"-")</f>
        <v>Retail</v>
      </c>
      <c r="D15" s="263" cm="1">
        <f t="array" ref="D15">SUMPRODUCT((TRIM('Rent Roll - Usti '!$D$6:$D$143)=B15)*('Rent Roll - Usti '!$H$6:$H$143="Active")*'Rent Roll - Usti '!$I$6:$I$143)</f>
        <v>363</v>
      </c>
      <c r="E15" s="267">
        <f>'Turnover Rent - Usti'!F7/'Portfolio Overview'!C14</f>
        <v>43182.512242915</v>
      </c>
      <c r="F15" s="267">
        <f>E15</f>
        <v>43182.512242915</v>
      </c>
      <c r="G15" s="267">
        <v>547321.89550982683</v>
      </c>
      <c r="H15" s="267">
        <v>538115.7783852584</v>
      </c>
      <c r="I15" s="264">
        <v>525061.66245616449</v>
      </c>
      <c r="J15" s="265">
        <f t="shared" si="0"/>
        <v>8.2242744672908111E-2</v>
      </c>
      <c r="K15" s="264">
        <v>105106.4776513268</v>
      </c>
      <c r="L15" s="267"/>
      <c r="M15" s="289">
        <f t="shared" si="1"/>
        <v>1446.4508607607836</v>
      </c>
      <c r="N15" s="302" cm="1">
        <f t="array" ref="N15">SUMPRODUCT((TRIM('Rent Roll - Usti '!$D$6:$D$149)=B15)*('Rent Roll - Usti '!$H$6:$H$149="Active")*IFERROR('Rent Roll - Usti '!$U$6:$U$149,0))*12+SUMPRODUCT((TRIM('Rent Roll - Usti '!$D$6:$D$149)=B15)*('Rent Roll - Usti '!$H$6:$H$149="Active")*IFERROR('Rent Roll - Usti '!$AA$6:$AA$149,0))*12</f>
        <v>0</v>
      </c>
      <c r="O15" s="265">
        <f>(F15+N15/'Portfolio Overview'!$C$14)/I15</f>
        <v>8.2242744672908111E-2</v>
      </c>
    </row>
    <row r="16" spans="2:15">
      <c r="B16" s="262" t="s">
        <v>68</v>
      </c>
      <c r="C16" s="262" t="str">
        <f>IFERROR(INDEX('Rent Roll - Usti '!$G$6:$G$143,MATCH(B16,'Rent Roll - Usti '!$D$6:$D$143,0)),"-")</f>
        <v>Retail</v>
      </c>
      <c r="D16" s="263" cm="1">
        <f t="array" ref="D16">SUMPRODUCT((TRIM('Rent Roll - Usti '!$D$6:$D$143)=B16)*('Rent Roll - Usti '!$H$6:$H$143="Active")*'Rent Roll - Usti '!$I$6:$I$143)</f>
        <v>63.5</v>
      </c>
      <c r="E16" s="267" cm="1">
        <f t="array" ref="E16">SUMPRODUCT((TRIM('Rent Roll - Usti '!$D$6:$D$143)=B16)*('Rent Roll - Usti '!$H$6:$H$143="Active")*'Rent Roll - Usti '!$P$6:$P$143)*12</f>
        <v>26410.92</v>
      </c>
      <c r="F16" s="267">
        <f t="shared" ref="F16:F31" si="2">E16/(1+$F$3)</f>
        <v>25943.929273084479</v>
      </c>
      <c r="G16" s="267">
        <v>417342.20308265614</v>
      </c>
      <c r="H16" s="267">
        <v>1783271.4553277211</v>
      </c>
      <c r="I16" s="267">
        <v>1473283.98620322</v>
      </c>
      <c r="J16" s="265">
        <f t="shared" si="0"/>
        <v>1.7926564224771912E-2</v>
      </c>
      <c r="K16" s="267">
        <v>616273.96652081201</v>
      </c>
      <c r="L16" s="267"/>
      <c r="M16" s="267">
        <f t="shared" si="1"/>
        <v>23201.322617373542</v>
      </c>
      <c r="N16" s="302" cm="1">
        <f t="array" ref="N16">SUMPRODUCT((TRIM('Rent Roll - Usti '!$D$6:$D$149)=B16)*('Rent Roll - Usti '!$H$6:$H$149="Active")*IFERROR('Rent Roll - Usti '!$U$6:$U$149,0))*12+SUMPRODUCT((TRIM('Rent Roll - Usti '!$D$6:$D$149)=B16)*('Rent Roll - Usti '!$H$6:$H$149="Active")*IFERROR('Rent Roll - Usti '!$AA$6:$AA$149,0))*12</f>
        <v>188031.12</v>
      </c>
      <c r="O16" s="265">
        <f>(F16+N16/'Portfolio Overview'!$C$14)/I16</f>
        <v>2.2840214806397714E-2</v>
      </c>
    </row>
    <row r="17" spans="2:15">
      <c r="B17" s="261" t="s">
        <v>654</v>
      </c>
      <c r="C17" s="262" t="str">
        <f>IFERROR(INDEX('Rent Roll - Usti '!$G$6:$G$143,MATCH(B17,'Rent Roll - Usti '!$D$6:$D$143,0)),"-")</f>
        <v>Retail</v>
      </c>
      <c r="D17" s="263" cm="1">
        <f t="array" ref="D17">SUMPRODUCT((TRIM('Rent Roll - Usti '!$D$6:$D$143)=B17)*('Rent Roll - Usti '!$H$6:$H$143="Active")*'Rent Roll - Usti '!$I$6:$I$143)</f>
        <v>562</v>
      </c>
      <c r="E17" s="267" cm="1">
        <f t="array" ref="E17">SUMPRODUCT((TRIM('Rent Roll - Usti '!$D$6:$D$143)=B17)*('Rent Roll - Usti '!$H$6:$H$143="Active")*'Rent Roll - Usti '!$P$6:$P$143)*12</f>
        <v>122808.24</v>
      </c>
      <c r="F17" s="267">
        <f t="shared" si="2"/>
        <v>120636.77799607073</v>
      </c>
      <c r="G17" s="267">
        <v>3684698.4155762992</v>
      </c>
      <c r="H17" s="267">
        <v>3727768.1386192711</v>
      </c>
      <c r="I17" s="264">
        <v>3368815.2163537079</v>
      </c>
      <c r="J17" s="265">
        <f t="shared" si="0"/>
        <v>3.6454430448970572E-2</v>
      </c>
      <c r="K17" s="264">
        <v>697423.70535804995</v>
      </c>
      <c r="L17" s="267"/>
      <c r="M17" s="267">
        <f t="shared" si="1"/>
        <v>5994.3331251845339</v>
      </c>
      <c r="N17" s="302" cm="1">
        <f t="array" ref="N17">SUMPRODUCT((TRIM('Rent Roll - Usti '!$D$6:$D$149)=B17)*('Rent Roll - Usti '!$H$6:$H$149="Active")*IFERROR('Rent Roll - Usti '!$U$6:$U$149,0))*12+SUMPRODUCT((TRIM('Rent Roll - Usti '!$D$6:$D$149)=B17)*('Rent Roll - Usti '!$H$6:$H$149="Active")*IFERROR('Rent Roll - Usti '!$AA$6:$AA$149,0))*12</f>
        <v>1168937.52</v>
      </c>
      <c r="O17" s="265">
        <f>(F17+N17/'Portfolio Overview'!$C$14)/I17</f>
        <v>5.0030661399212389E-2</v>
      </c>
    </row>
    <row r="18" spans="2:15">
      <c r="B18" s="262" t="s">
        <v>339</v>
      </c>
      <c r="C18" s="262" t="str">
        <f>IFERROR(INDEX('Rent Roll - Usti '!$G$6:$G$143,MATCH(B18,'Rent Roll - Usti '!$D$6:$D$143,0)),"-")</f>
        <v>Retail</v>
      </c>
      <c r="D18" s="263" cm="1">
        <f t="array" ref="D18">SUMPRODUCT((TRIM('Rent Roll - Usti '!$D$6:$D$143)=B18)*('Rent Roll - Usti '!$H$6:$H$143="Active")*'Rent Roll - Usti '!$I$6:$I$143)</f>
        <v>499.5</v>
      </c>
      <c r="E18" s="267" cm="1">
        <f t="array" ref="E18">SUMPRODUCT((TRIM('Rent Roll - Usti '!$D$6:$D$143)=B18)*('Rent Roll - Usti '!$H$6:$H$143="Active")*'Rent Roll - Usti '!$P$6:$P$143)*12</f>
        <v>118086.12</v>
      </c>
      <c r="F18" s="267">
        <f t="shared" si="2"/>
        <v>115998.15324165029</v>
      </c>
      <c r="G18" s="267">
        <v>983291.15017997462</v>
      </c>
      <c r="H18" s="267">
        <v>930203.49720149068</v>
      </c>
      <c r="I18" s="267">
        <v>882748.73071838089</v>
      </c>
      <c r="J18" s="265">
        <f t="shared" si="0"/>
        <v>0.13377093151286834</v>
      </c>
      <c r="K18" s="267">
        <v>192905.12315528101</v>
      </c>
      <c r="L18" s="267"/>
      <c r="M18" s="267">
        <f t="shared" si="1"/>
        <v>1767.2647261629247</v>
      </c>
      <c r="N18" s="302" cm="1">
        <f t="array" ref="N18">SUMPRODUCT((TRIM('Rent Roll - Usti '!$D$6:$D$149)=B18)*('Rent Roll - Usti '!$H$6:$H$149="Active")*IFERROR('Rent Roll - Usti '!$U$6:$U$149,0))*12+SUMPRODUCT((TRIM('Rent Roll - Usti '!$D$6:$D$149)=B18)*('Rent Roll - Usti '!$H$6:$H$149="Active")*IFERROR('Rent Roll - Usti '!$AA$6:$AA$149,0))*12</f>
        <v>1168794.1200000001</v>
      </c>
      <c r="O18" s="265">
        <f>(F18+N18/'Portfolio Overview'!$C$14)/I18</f>
        <v>0.18566954094504851</v>
      </c>
    </row>
    <row r="19" spans="2:15">
      <c r="B19" s="261" t="s">
        <v>955</v>
      </c>
      <c r="C19" s="287" t="s">
        <v>36</v>
      </c>
      <c r="D19" s="288">
        <v>35.5</v>
      </c>
      <c r="E19" s="267">
        <f>2316.375*12</f>
        <v>27796.5</v>
      </c>
      <c r="F19" s="267">
        <f t="shared" si="2"/>
        <v>27305.009823182711</v>
      </c>
      <c r="G19" s="267">
        <v>208930.61157480991</v>
      </c>
      <c r="H19" s="267">
        <v>200790.8073239346</v>
      </c>
      <c r="I19" s="264">
        <v>212552.9309098809</v>
      </c>
      <c r="J19" s="265">
        <f t="shared" si="0"/>
        <v>0.13077448464723959</v>
      </c>
      <c r="K19" s="264">
        <v>63329.311131546943</v>
      </c>
      <c r="L19" s="267"/>
      <c r="M19" s="267"/>
      <c r="N19" s="302" cm="1">
        <f t="array" ref="N19">SUMPRODUCT((TRIM('Rent Roll - Usti '!$D$6:$D$149)=B19)*('Rent Roll - Usti '!$H$6:$H$149="Active")*IFERROR('Rent Roll - Usti '!$U$6:$U$149,0))*12+SUMPRODUCT((TRIM('Rent Roll - Usti '!$D$6:$D$149)=B19)*('Rent Roll - Usti '!$H$6:$H$149="Active")*IFERROR('Rent Roll - Usti '!$AA$6:$AA$149,0))*12</f>
        <v>107394.6</v>
      </c>
      <c r="O19" s="265">
        <f>(F19+N19/'Portfolio Overview'!$C$14)/I19</f>
        <v>0.14916956317771324</v>
      </c>
    </row>
    <row r="20" spans="2:15">
      <c r="B20" s="262" t="s">
        <v>637</v>
      </c>
      <c r="C20" s="262" t="str">
        <f>IFERROR(INDEX('Rent Roll - Usti '!$G$6:$G$143,MATCH(B20,'Rent Roll - Usti '!$D$6:$D$143,0)),"-")</f>
        <v>Retail</v>
      </c>
      <c r="D20" s="263" cm="1">
        <f t="array" ref="D20">SUMPRODUCT((TRIM('Rent Roll - Usti '!$D$6:$D$143)=B20)*('Rent Roll - Usti '!$H$6:$H$143="Active")*'Rent Roll - Usti '!$I$6:$I$143)</f>
        <v>77.5</v>
      </c>
      <c r="E20" s="267" cm="1">
        <f t="array" ref="E20">SUMPRODUCT((TRIM('Rent Roll - Usti '!$D$6:$D$143)=B20)*('Rent Roll - Usti '!$H$6:$H$143="Active")*'Rent Roll - Usti '!$P$6:$P$143)*12</f>
        <v>18079.199999999997</v>
      </c>
      <c r="F20" s="267">
        <f t="shared" si="2"/>
        <v>17759.528487229858</v>
      </c>
      <c r="G20" s="267">
        <v>396935.94950756122</v>
      </c>
      <c r="H20" s="267">
        <v>2248823.2087051468</v>
      </c>
      <c r="I20" s="267">
        <v>2308362.2353662569</v>
      </c>
      <c r="J20" s="265">
        <f t="shared" si="0"/>
        <v>7.8320463413453206E-3</v>
      </c>
      <c r="K20" s="267">
        <v>718082.28218317102</v>
      </c>
      <c r="L20" s="267"/>
      <c r="M20" s="267">
        <f t="shared" ref="M20:M51" si="3">I20/D20</f>
        <v>29785.319166016219</v>
      </c>
      <c r="N20" s="302" cm="1">
        <f t="array" ref="N20">SUMPRODUCT((TRIM('Rent Roll - Usti '!$D$6:$D$149)=B20)*('Rent Roll - Usti '!$H$6:$H$149="Active")*IFERROR('Rent Roll - Usti '!$U$6:$U$149,0))*12+SUMPRODUCT((TRIM('Rent Roll - Usti '!$D$6:$D$149)=B20)*('Rent Roll - Usti '!$H$6:$H$149="Active")*IFERROR('Rent Roll - Usti '!$AA$6:$AA$149,0))*12</f>
        <v>78399</v>
      </c>
      <c r="O20" s="265">
        <f>(F20+N20/'Portfolio Overview'!$C$14)/I20</f>
        <v>9.0854901091353361E-3</v>
      </c>
    </row>
    <row r="21" spans="2:15">
      <c r="B21" s="262" t="s">
        <v>666</v>
      </c>
      <c r="C21" s="262" t="str">
        <f>IFERROR(INDEX('Rent Roll - Usti '!$G$6:$G$143,MATCH(B21,'Rent Roll - Usti '!$D$6:$D$143,0)),"-")</f>
        <v>Retail</v>
      </c>
      <c r="D21" s="263" cm="1">
        <f t="array" ref="D21">SUMPRODUCT((TRIM('Rent Roll - Usti '!$D$6:$D$143)=B21)*('Rent Roll - Usti '!$H$6:$H$143="Active")*'Rent Roll - Usti '!$I$6:$I$143)</f>
        <v>640.92000000000007</v>
      </c>
      <c r="E21" s="267" cm="1">
        <f t="array" ref="E21">SUMPRODUCT((TRIM('Rent Roll - Usti '!$D$6:$D$143)=B21)*('Rent Roll - Usti '!$H$6:$H$143="Active")*'Rent Roll - Usti '!$P$6:$P$143)*12</f>
        <v>273108.83039999998</v>
      </c>
      <c r="F21" s="267">
        <f t="shared" si="2"/>
        <v>268279.79410609032</v>
      </c>
      <c r="G21" s="267">
        <v>3350022.0945442002</v>
      </c>
      <c r="H21" s="267">
        <v>3290268.7026221459</v>
      </c>
      <c r="I21" s="267">
        <v>3302365.843187822</v>
      </c>
      <c r="J21" s="265">
        <f t="shared" si="0"/>
        <v>8.2700961482924024E-2</v>
      </c>
      <c r="K21" s="267">
        <v>789103.25361759902</v>
      </c>
      <c r="L21" s="267"/>
      <c r="M21" s="267">
        <f t="shared" si="3"/>
        <v>5152.5398539409316</v>
      </c>
      <c r="N21" s="302" cm="1">
        <f t="array" ref="N21">SUMPRODUCT((TRIM('Rent Roll - Usti '!$D$6:$D$149)=B21)*('Rent Roll - Usti '!$H$6:$H$149="Active")*IFERROR('Rent Roll - Usti '!$U$6:$U$149,0))*12+SUMPRODUCT((TRIM('Rent Roll - Usti '!$D$6:$D$149)=B21)*('Rent Roll - Usti '!$H$6:$H$149="Active")*IFERROR('Rent Roll - Usti '!$AA$6:$AA$149,0))*12</f>
        <v>1950763.1136000003</v>
      </c>
      <c r="O21" s="265">
        <f>(F21+N21/'Portfolio Overview'!$C$14)/I21</f>
        <v>0.10544837203874599</v>
      </c>
    </row>
    <row r="22" spans="2:15">
      <c r="B22" s="262" t="s">
        <v>607</v>
      </c>
      <c r="C22" s="262" t="str">
        <f>IFERROR(INDEX('Rent Roll - Usti '!$G$6:$G$143,MATCH(B22,'Rent Roll - Usti '!$D$6:$D$143,0)),"-")</f>
        <v>Retail</v>
      </c>
      <c r="D22" s="263" cm="1">
        <f t="array" ref="D22">SUMPRODUCT((TRIM('Rent Roll - Usti '!$D$6:$D$143)=B22)*('Rent Roll - Usti '!$H$6:$H$143="Active")*'Rent Roll - Usti '!$I$6:$I$143)</f>
        <v>215</v>
      </c>
      <c r="E22" s="267" cm="1">
        <f t="array" ref="E22">SUMPRODUCT((TRIM('Rent Roll - Usti '!$D$6:$D$143)=B22)*('Rent Roll - Usti '!$H$6:$H$143="Active")*'Rent Roll - Usti '!$P$6:$P$143)*12</f>
        <v>89422.799999999988</v>
      </c>
      <c r="F22" s="267">
        <f t="shared" si="2"/>
        <v>87841.650294695472</v>
      </c>
      <c r="G22" s="267"/>
      <c r="H22" s="267">
        <v>167186.50430831878</v>
      </c>
      <c r="I22" s="267">
        <v>630405.0908957629</v>
      </c>
      <c r="J22" s="265">
        <f t="shared" si="0"/>
        <v>0.14184974279464693</v>
      </c>
      <c r="K22" s="267">
        <v>118460.634932343</v>
      </c>
      <c r="L22" s="267"/>
      <c r="M22" s="267">
        <f t="shared" si="3"/>
        <v>2932.1167018407577</v>
      </c>
      <c r="N22" s="302" cm="1">
        <f t="array" ref="N22">SUMPRODUCT((TRIM('Rent Roll - Usti '!$D$6:$D$149)=B22)*('Rent Roll - Usti '!$H$6:$H$149="Active")*IFERROR('Rent Roll - Usti '!$U$6:$U$149,0))*12+SUMPRODUCT((TRIM('Rent Roll - Usti '!$D$6:$D$149)=B22)*('Rent Roll - Usti '!$H$6:$H$149="Active")*IFERROR('Rent Roll - Usti '!$AA$6:$AA$149,0))*12</f>
        <v>610892.4</v>
      </c>
      <c r="O22" s="265">
        <f>(F22+N22/'Portfolio Overview'!$C$14)/I22</f>
        <v>0.17905665054956166</v>
      </c>
    </row>
    <row r="23" spans="2:15">
      <c r="B23" s="262" t="s">
        <v>776</v>
      </c>
      <c r="C23" s="262" t="str">
        <f>IFERROR(INDEX('Rent Roll - Usti '!$G$6:$G$143,MATCH(B23,'Rent Roll - Usti '!$D$6:$D$143,0)),"-")</f>
        <v>Retail</v>
      </c>
      <c r="D23" s="263" cm="1">
        <f t="array" ref="D23">SUMPRODUCT((TRIM('Rent Roll - Usti '!$D$6:$D$143)=B23)*('Rent Roll - Usti '!$H$6:$H$143="Active")*'Rent Roll - Usti '!$I$6:$I$143)</f>
        <v>189</v>
      </c>
      <c r="E23" s="267" cm="1">
        <f t="array" ref="E23">SUMPRODUCT((TRIM('Rent Roll - Usti '!$D$6:$D$143)=B23)*('Rent Roll - Usti '!$H$6:$H$143="Active")*'Rent Roll - Usti '!$P$6:$P$143)*12</f>
        <v>79674.84</v>
      </c>
      <c r="F23" s="267">
        <f t="shared" si="2"/>
        <v>78266.051080550096</v>
      </c>
      <c r="G23" s="267">
        <v>276156.35488783871</v>
      </c>
      <c r="H23" s="267">
        <v>270294.51088232978</v>
      </c>
      <c r="I23" s="267">
        <v>266981.64901643631</v>
      </c>
      <c r="J23" s="265">
        <f t="shared" si="0"/>
        <v>0.29842815149851343</v>
      </c>
      <c r="K23" s="267">
        <v>66174.330518402799</v>
      </c>
      <c r="L23" s="267"/>
      <c r="M23" s="267">
        <f t="shared" si="3"/>
        <v>1412.601317547282</v>
      </c>
      <c r="N23" s="302" cm="1">
        <f t="array" ref="N23">SUMPRODUCT((TRIM('Rent Roll - Usti '!$D$6:$D$149)=B23)*('Rent Roll - Usti '!$H$6:$H$149="Active")*IFERROR('Rent Roll - Usti '!$U$6:$U$149,0))*12+SUMPRODUCT((TRIM('Rent Roll - Usti '!$D$6:$D$149)=B23)*('Rent Roll - Usti '!$H$6:$H$149="Active")*IFERROR('Rent Roll - Usti '!$AA$6:$AA$149,0))*12</f>
        <v>564800.04</v>
      </c>
      <c r="O23" s="265">
        <f>(F23+N23/'Portfolio Overview'!$C$14)/I23</f>
        <v>0.37985230099937528</v>
      </c>
    </row>
    <row r="24" spans="2:15">
      <c r="B24" s="261" t="s">
        <v>695</v>
      </c>
      <c r="C24" s="262" t="str">
        <f>IFERROR(INDEX('Rent Roll - Usti '!$G$6:$G$143,MATCH(B24,'Rent Roll - Usti '!$D$6:$D$143,0)),"-")</f>
        <v>Retail</v>
      </c>
      <c r="D24" s="263" cm="1">
        <f t="array" ref="D24">SUMPRODUCT((TRIM('Rent Roll - Usti '!$D$6:$D$143)=B24)*('Rent Roll - Usti '!$H$6:$H$143="Active")*'Rent Roll - Usti '!$I$6:$I$143)</f>
        <v>20</v>
      </c>
      <c r="E24" s="267" cm="1">
        <f t="array" ref="E24">SUMPRODUCT((TRIM('Rent Roll - Usti '!$D$6:$D$143)=B24)*('Rent Roll - Usti '!$H$6:$H$143="Active")*'Rent Roll - Usti '!$P$6:$P$143)*12</f>
        <v>20920.800000000003</v>
      </c>
      <c r="F24" s="267">
        <f t="shared" si="2"/>
        <v>20550.88408644401</v>
      </c>
      <c r="G24" s="267"/>
      <c r="H24" s="267">
        <v>120237.56620156077</v>
      </c>
      <c r="I24" s="264">
        <v>257176.16785106811</v>
      </c>
      <c r="J24" s="265">
        <f t="shared" si="0"/>
        <v>8.1348128696416902E-2</v>
      </c>
      <c r="K24" s="264">
        <v>66688.283394039594</v>
      </c>
      <c r="L24" s="267"/>
      <c r="M24" s="267">
        <f t="shared" si="3"/>
        <v>12858.808392553405</v>
      </c>
      <c r="N24" s="302" cm="1">
        <f t="array" ref="N24">SUMPRODUCT((TRIM('Rent Roll - Usti '!$D$6:$D$149)=B24)*('Rent Roll - Usti '!$H$6:$H$149="Active")*IFERROR('Rent Roll - Usti '!$U$6:$U$149,0))*12+SUMPRODUCT((TRIM('Rent Roll - Usti '!$D$6:$D$149)=B24)*('Rent Roll - Usti '!$H$6:$H$149="Active")*IFERROR('Rent Roll - Usti '!$AA$6:$AA$149,0))*12</f>
        <v>59853.599999999999</v>
      </c>
      <c r="O24" s="265">
        <f>(F24+N24/'Portfolio Overview'!$C$14)/I24</f>
        <v>8.9448025733116526E-2</v>
      </c>
    </row>
    <row r="25" spans="2:15">
      <c r="B25" s="262" t="s">
        <v>180</v>
      </c>
      <c r="C25" s="262" t="str">
        <f>IFERROR(INDEX('Rent Roll - Usti '!$G$6:$G$143,MATCH(B25,'Rent Roll - Usti '!$D$6:$D$143,0)),"-")</f>
        <v>Retail</v>
      </c>
      <c r="D25" s="263" cm="1">
        <f t="array" ref="D25">SUMPRODUCT((TRIM('Rent Roll - Usti '!$D$6:$D$143)=B25)*('Rent Roll - Usti '!$H$6:$H$143="Active")*'Rent Roll - Usti '!$I$6:$I$143)</f>
        <v>99.5</v>
      </c>
      <c r="E25" s="267" cm="1">
        <f t="array" ref="E25">SUMPRODUCT((TRIM('Rent Roll - Usti '!$D$6:$D$143)=B25)*('Rent Roll - Usti '!$H$6:$H$143="Active")*'Rent Roll - Usti '!$P$6:$P$143)*12</f>
        <v>15904.079999999998</v>
      </c>
      <c r="F25" s="267">
        <f t="shared" si="2"/>
        <v>15622.868369351669</v>
      </c>
      <c r="G25" s="267">
        <v>156932.91721382501</v>
      </c>
      <c r="H25" s="267">
        <v>135782.91797886009</v>
      </c>
      <c r="I25" s="267">
        <v>115551.1463227174</v>
      </c>
      <c r="J25" s="265">
        <f t="shared" si="0"/>
        <v>0.13763671331812008</v>
      </c>
      <c r="K25" s="267">
        <v>26344.536282951802</v>
      </c>
      <c r="L25" s="267"/>
      <c r="M25" s="267">
        <f t="shared" si="3"/>
        <v>1161.3180534946473</v>
      </c>
      <c r="N25" s="302" cm="1">
        <f t="array" ref="N25">SUMPRODUCT((TRIM('Rent Roll - Usti '!$D$6:$D$149)=B25)*('Rent Roll - Usti '!$H$6:$H$149="Active")*IFERROR('Rent Roll - Usti '!$U$6:$U$149,0))*12+SUMPRODUCT((TRIM('Rent Roll - Usti '!$D$6:$D$149)=B25)*('Rent Roll - Usti '!$H$6:$H$149="Active")*IFERROR('Rent Roll - Usti '!$AA$6:$AA$149,0))*12</f>
        <v>300326.82</v>
      </c>
      <c r="O25" s="265">
        <f>(F25+N25/'Portfolio Overview'!$C$14)/I25</f>
        <v>0.24172278240193068</v>
      </c>
    </row>
    <row r="26" spans="2:15">
      <c r="B26" s="261" t="s">
        <v>773</v>
      </c>
      <c r="C26" s="262" t="str">
        <f>IFERROR(INDEX('Rent Roll - Usti '!$G$6:$G$143,MATCH(B26,'Rent Roll - Usti '!$D$6:$D$143,0)),"-")</f>
        <v>Retail</v>
      </c>
      <c r="D26" s="263" cm="1">
        <f t="array" ref="D26">SUMPRODUCT((TRIM('Rent Roll - Usti '!$D$6:$D$143)=B26)*('Rent Roll - Usti '!$H$6:$H$143="Active")*'Rent Roll - Usti '!$I$6:$I$143)</f>
        <v>101.5</v>
      </c>
      <c r="E26" s="267" cm="1">
        <f t="array" ref="E26">SUMPRODUCT((TRIM('Rent Roll - Usti '!$D$6:$D$143)=B26)*('Rent Roll - Usti '!$H$6:$H$143="Active")*'Rent Roll - Usti '!$P$6:$P$143)*12</f>
        <v>32350.080000000002</v>
      </c>
      <c r="F26" s="267">
        <f t="shared" si="2"/>
        <v>31778.074656188608</v>
      </c>
      <c r="G26" s="267">
        <v>330624.96768718079</v>
      </c>
      <c r="H26" s="267">
        <v>319292.71622975211</v>
      </c>
      <c r="I26" s="264">
        <v>268266.3025578059</v>
      </c>
      <c r="J26" s="265">
        <f t="shared" si="0"/>
        <v>0.1205894280852856</v>
      </c>
      <c r="K26" s="264">
        <v>48974.0148120456</v>
      </c>
      <c r="L26" s="267"/>
      <c r="M26" s="267">
        <f t="shared" si="3"/>
        <v>2643.0177591902061</v>
      </c>
      <c r="N26" s="302" cm="1">
        <f t="array" ref="N26">SUMPRODUCT((TRIM('Rent Roll - Usti '!$D$6:$D$149)=B26)*('Rent Roll - Usti '!$H$6:$H$149="Active")*IFERROR('Rent Roll - Usti '!$U$6:$U$149,0))*12+SUMPRODUCT((TRIM('Rent Roll - Usti '!$D$6:$D$149)=B26)*('Rent Roll - Usti '!$H$6:$H$149="Active")*IFERROR('Rent Roll - Usti '!$AA$6:$AA$149,0))*12</f>
        <v>308750.82</v>
      </c>
      <c r="O26" s="265">
        <f>(F26+N26/'Portfolio Overview'!$C$14)/I26</f>
        <v>0.16562570984017647</v>
      </c>
    </row>
    <row r="27" spans="2:15">
      <c r="B27" s="262" t="s">
        <v>647</v>
      </c>
      <c r="C27" s="262" t="str">
        <f>IFERROR(INDEX('Rent Roll - Usti '!$G$6:$G$143,MATCH(B27,'Rent Roll - Usti '!$D$6:$D$143,0)),"-")</f>
        <v>Retail</v>
      </c>
      <c r="D27" s="263" cm="1">
        <f t="array" ref="D27">SUMPRODUCT((TRIM('Rent Roll - Usti '!$D$6:$D$143)=B27)*('Rent Roll - Usti '!$H$6:$H$143="Active")*'Rent Roll - Usti '!$I$6:$I$143)</f>
        <v>39.5</v>
      </c>
      <c r="E27" s="267" cm="1">
        <f t="array" ref="E27">SUMPRODUCT((TRIM('Rent Roll - Usti '!$D$6:$D$143)=B27)*('Rent Roll - Usti '!$H$6:$H$143="Active")*'Rent Roll - Usti '!$P$6:$P$143)*12</f>
        <v>23700</v>
      </c>
      <c r="F27" s="267">
        <f t="shared" si="2"/>
        <v>23280.943025540273</v>
      </c>
      <c r="G27" s="267">
        <v>252484.9572130999</v>
      </c>
      <c r="H27" s="267">
        <v>233960.45003248879</v>
      </c>
      <c r="I27" s="267">
        <v>302049.37607382482</v>
      </c>
      <c r="J27" s="265">
        <f t="shared" si="0"/>
        <v>7.8463992569901581E-2</v>
      </c>
      <c r="K27" s="267">
        <v>54071.389492223512</v>
      </c>
      <c r="L27" s="267"/>
      <c r="M27" s="267">
        <f t="shared" si="3"/>
        <v>7646.8196474386032</v>
      </c>
      <c r="N27" s="302" cm="1">
        <f t="array" ref="N27">SUMPRODUCT((TRIM('Rent Roll - Usti '!$D$6:$D$149)=B27)*('Rent Roll - Usti '!$H$6:$H$149="Active")*IFERROR('Rent Roll - Usti '!$U$6:$U$149,0))*12+SUMPRODUCT((TRIM('Rent Roll - Usti '!$D$6:$D$149)=B27)*('Rent Roll - Usti '!$H$6:$H$149="Active")*IFERROR('Rent Roll - Usti '!$AA$6:$AA$149,0))*12</f>
        <v>116964.23999999999</v>
      </c>
      <c r="O27" s="265">
        <f>(F27+N27/'Portfolio Overview'!$C$14)/I27</f>
        <v>9.2946920744908623E-2</v>
      </c>
    </row>
    <row r="28" spans="2:15">
      <c r="B28" s="262" t="s">
        <v>311</v>
      </c>
      <c r="C28" s="262" t="str">
        <f>IFERROR(INDEX('Rent Roll - Usti '!$G$6:$G$143,MATCH(B28,'Rent Roll - Usti '!$D$6:$D$143,0)),"-")</f>
        <v>Retail</v>
      </c>
      <c r="D28" s="263" cm="1">
        <f t="array" ref="D28">SUMPRODUCT((TRIM('Rent Roll - Usti '!$D$6:$D$143)=B28)*('Rent Roll - Usti '!$H$6:$H$143="Active")*'Rent Roll - Usti '!$I$6:$I$143)</f>
        <v>62</v>
      </c>
      <c r="E28" s="267" cm="1">
        <f t="array" ref="E28">SUMPRODUCT((TRIM('Rent Roll - Usti '!$D$6:$D$143)=B28)*('Rent Roll - Usti '!$H$6:$H$143="Active")*'Rent Roll - Usti '!$P$6:$P$143)*12</f>
        <v>15625.526557377048</v>
      </c>
      <c r="F28" s="267">
        <f t="shared" si="2"/>
        <v>15349.240233179811</v>
      </c>
      <c r="G28" s="267">
        <v>115979.933817217</v>
      </c>
      <c r="H28" s="267">
        <v>94727.525131620729</v>
      </c>
      <c r="I28" s="267">
        <v>101765.762198542</v>
      </c>
      <c r="J28" s="265">
        <f t="shared" si="0"/>
        <v>0.15354404290602283</v>
      </c>
      <c r="K28" s="267">
        <v>24490.7489174121</v>
      </c>
      <c r="L28" s="267"/>
      <c r="M28" s="267">
        <f t="shared" si="3"/>
        <v>1641.3832612668064</v>
      </c>
      <c r="N28" s="302" cm="1">
        <f t="array" ref="N28">SUMPRODUCT((TRIM('Rent Roll - Usti '!$D$6:$D$149)=B28)*('Rent Roll - Usti '!$H$6:$H$149="Active")*IFERROR('Rent Roll - Usti '!$U$6:$U$149,0))*12+SUMPRODUCT((TRIM('Rent Roll - Usti '!$D$6:$D$149)=B28)*('Rent Roll - Usti '!$H$6:$H$149="Active")*IFERROR('Rent Roll - Usti '!$AA$6:$AA$149,0))*12</f>
        <v>0</v>
      </c>
      <c r="O28" s="265">
        <f>(F28+N28/'Portfolio Overview'!$C$14)/I28</f>
        <v>0.1508291187681953</v>
      </c>
    </row>
    <row r="29" spans="2:15">
      <c r="B29" s="262" t="s">
        <v>760</v>
      </c>
      <c r="C29" s="262" t="str">
        <f>IFERROR(INDEX('Rent Roll - Usti '!$G$6:$G$143,MATCH(B29,'Rent Roll - Usti '!$D$6:$D$143,0)),"-")</f>
        <v>Retail</v>
      </c>
      <c r="D29" s="263" cm="1">
        <f t="array" ref="D29">SUMPRODUCT((TRIM('Rent Roll - Usti '!$D$6:$D$143)=B29)*('Rent Roll - Usti '!$H$6:$H$143="Active")*'Rent Roll - Usti '!$I$6:$I$143)</f>
        <v>522</v>
      </c>
      <c r="E29" s="267" cm="1">
        <f t="array" ref="E29">SUMPRODUCT((TRIM('Rent Roll - Usti '!$D$6:$D$143)=B29)*('Rent Roll - Usti '!$H$6:$H$143="Active")*'Rent Roll - Usti '!$P$6:$P$143)*12</f>
        <v>75168</v>
      </c>
      <c r="F29" s="267">
        <f t="shared" si="2"/>
        <v>73838.899803536347</v>
      </c>
      <c r="G29" s="267">
        <v>389483.26886162808</v>
      </c>
      <c r="H29" s="267">
        <v>451976.65887925337</v>
      </c>
      <c r="I29" s="267">
        <v>573262.28032033122</v>
      </c>
      <c r="J29" s="265">
        <f t="shared" si="0"/>
        <v>0.13112322680291669</v>
      </c>
      <c r="K29" s="267">
        <v>113338.191899868</v>
      </c>
      <c r="L29" s="267"/>
      <c r="M29" s="267">
        <f t="shared" si="3"/>
        <v>1098.2036021462284</v>
      </c>
      <c r="N29" s="302" cm="1">
        <f t="array" ref="N29">SUMPRODUCT((TRIM('Rent Roll - Usti '!$D$6:$D$149)=B29)*('Rent Roll - Usti '!$H$6:$H$149="Active")*IFERROR('Rent Roll - Usti '!$U$6:$U$149,0))*12+SUMPRODUCT((TRIM('Rent Roll - Usti '!$D$6:$D$149)=B29)*('Rent Roll - Usti '!$H$6:$H$149="Active")*IFERROR('Rent Roll - Usti '!$AA$6:$AA$149,0))*12</f>
        <v>1315440</v>
      </c>
      <c r="O29" s="265">
        <f>(F29+N29/'Portfolio Overview'!$C$14)/I29</f>
        <v>0.22284803936862413</v>
      </c>
    </row>
    <row r="30" spans="2:15">
      <c r="B30" s="262" t="s">
        <v>682</v>
      </c>
      <c r="C30" s="262" t="str">
        <f>IFERROR(INDEX('Rent Roll - Usti '!$G$6:$G$143,MATCH(B30,'Rent Roll - Usti '!$D$6:$D$143,0)),"-")</f>
        <v>Retail</v>
      </c>
      <c r="D30" s="263" cm="1">
        <f t="array" ref="D30">SUMPRODUCT((TRIM('Rent Roll - Usti '!$D$6:$D$143)=B30)*('Rent Roll - Usti '!$H$6:$H$143="Active")*'Rent Roll - Usti '!$I$6:$I$143)</f>
        <v>130</v>
      </c>
      <c r="E30" s="267" cm="1">
        <f t="array" ref="E30">SUMPRODUCT((TRIM('Rent Roll - Usti '!$D$6:$D$143)=B30)*('Rent Roll - Usti '!$H$6:$H$143="Active")*'Rent Roll - Usti '!$P$6:$P$143)*12</f>
        <v>71245.200000000012</v>
      </c>
      <c r="F30" s="267">
        <f t="shared" si="2"/>
        <v>69985.461689587435</v>
      </c>
      <c r="G30" s="267">
        <v>564117.19270321215</v>
      </c>
      <c r="H30" s="267">
        <v>634222.25984192919</v>
      </c>
      <c r="I30" s="267">
        <v>626053.08056086069</v>
      </c>
      <c r="J30" s="265">
        <f t="shared" si="0"/>
        <v>0.11380057412412019</v>
      </c>
      <c r="K30" s="267">
        <v>149412.23378329718</v>
      </c>
      <c r="L30" s="267"/>
      <c r="M30" s="267">
        <f t="shared" si="3"/>
        <v>4815.7929273912359</v>
      </c>
      <c r="N30" s="302" cm="1">
        <f t="array" ref="N30">SUMPRODUCT((TRIM('Rent Roll - Usti '!$D$6:$D$149)=B30)*('Rent Roll - Usti '!$H$6:$H$149="Active")*IFERROR('Rent Roll - Usti '!$U$6:$U$149,0))*12+SUMPRODUCT((TRIM('Rent Roll - Usti '!$D$6:$D$149)=B30)*('Rent Roll - Usti '!$H$6:$H$149="Active")*IFERROR('Rent Roll - Usti '!$AA$6:$AA$149,0))*12</f>
        <v>396770.4</v>
      </c>
      <c r="O30" s="265">
        <f>(F30+N30/'Portfolio Overview'!$C$14)/I30</f>
        <v>0.13776235008624999</v>
      </c>
    </row>
    <row r="31" spans="2:15">
      <c r="B31" s="261" t="s">
        <v>752</v>
      </c>
      <c r="C31" s="262" t="str">
        <f>IFERROR(INDEX('Rent Roll - Usti '!$G$6:$G$143,MATCH(B31,'Rent Roll - Usti '!$D$6:$D$143,0)),"-")</f>
        <v>Retail</v>
      </c>
      <c r="D31" s="263" cm="1">
        <f t="array" ref="D31">SUMPRODUCT((TRIM('Rent Roll - Usti '!$D$6:$D$143)=B31)*('Rent Roll - Usti '!$H$6:$H$143="Active")*'Rent Roll - Usti '!$I$6:$I$143)</f>
        <v>82</v>
      </c>
      <c r="E31" s="267" cm="1">
        <f t="array" ref="E31">SUMPRODUCT((TRIM('Rent Roll - Usti '!$D$6:$D$143)=B31)*('Rent Roll - Usti '!$H$6:$H$143="Active")*'Rent Roll - Usti '!$P$6:$P$143)*12</f>
        <v>31980.540983606559</v>
      </c>
      <c r="F31" s="267">
        <f t="shared" si="2"/>
        <v>31415.069728493672</v>
      </c>
      <c r="G31" s="267">
        <v>256216.32011299851</v>
      </c>
      <c r="H31" s="267">
        <v>273082.92000277061</v>
      </c>
      <c r="I31" s="264">
        <v>280982.42602842679</v>
      </c>
      <c r="J31" s="265">
        <f t="shared" si="0"/>
        <v>0.11381687259106771</v>
      </c>
      <c r="K31" s="264">
        <v>74764.541270493093</v>
      </c>
      <c r="L31" s="267"/>
      <c r="M31" s="267">
        <f t="shared" si="3"/>
        <v>3426.6149515661805</v>
      </c>
      <c r="N31" s="302" cm="1">
        <f t="array" ref="N31">SUMPRODUCT((TRIM('Rent Roll - Usti '!$D$6:$D$149)=B31)*('Rent Roll - Usti '!$H$6:$H$149="Active")*IFERROR('Rent Roll - Usti '!$U$6:$U$149,0))*12+SUMPRODUCT((TRIM('Rent Roll - Usti '!$D$6:$D$149)=B31)*('Rent Roll - Usti '!$H$6:$H$149="Active")*IFERROR('Rent Roll - Usti '!$AA$6:$AA$149,0))*12</f>
        <v>169589.76000000001</v>
      </c>
      <c r="O31" s="265">
        <f>(F31+N31/'Portfolio Overview'!$C$14)/I31</f>
        <v>0.13654046009486823</v>
      </c>
    </row>
    <row r="32" spans="2:15">
      <c r="B32" s="262" t="s">
        <v>111</v>
      </c>
      <c r="C32" s="262" t="str">
        <f>IFERROR(INDEX('Rent Roll - Usti '!$G$6:$G$143,MATCH(B32,'Rent Roll - Usti '!$D$6:$D$143,0)),"-")</f>
        <v>Retail</v>
      </c>
      <c r="D32" s="263" cm="1">
        <f t="array" ref="D32">SUMPRODUCT((TRIM('Rent Roll - Usti '!$D$6:$D$143)=B32)*('Rent Roll - Usti '!$H$6:$H$143="Active")*'Rent Roll - Usti '!$I$6:$I$143)</f>
        <v>2055</v>
      </c>
      <c r="E32" s="267">
        <f>'Turnover Rent - Usti'!F5/'Portfolio Overview'!C14</f>
        <v>188326.10457786886</v>
      </c>
      <c r="F32" s="267">
        <f>E32</f>
        <v>188326.10457786886</v>
      </c>
      <c r="G32" s="267">
        <v>1894840.1349462301</v>
      </c>
      <c r="H32" s="267">
        <v>1776210.8978584621</v>
      </c>
      <c r="I32" s="267">
        <v>1774417.2429003781</v>
      </c>
      <c r="J32" s="265">
        <f t="shared" si="0"/>
        <v>0.10613405912920457</v>
      </c>
      <c r="K32" s="267">
        <v>337650.32841291989</v>
      </c>
      <c r="L32" s="267"/>
      <c r="M32" s="267">
        <f t="shared" si="3"/>
        <v>863.46337854032993</v>
      </c>
      <c r="N32" s="302" cm="1">
        <f t="array" ref="N32">SUMPRODUCT((TRIM('Rent Roll - Usti '!$D$6:$D$149)=B32)*('Rent Roll - Usti '!$H$6:$H$149="Active")*IFERROR('Rent Roll - Usti '!$U$6:$U$149,0))*12+SUMPRODUCT((TRIM('Rent Roll - Usti '!$D$6:$D$149)=B32)*('Rent Roll - Usti '!$H$6:$H$149="Active")*IFERROR('Rent Roll - Usti '!$AA$6:$AA$149,0))*12</f>
        <v>12000</v>
      </c>
      <c r="O32" s="265">
        <f>(F32+N32/'Portfolio Overview'!$C$14)/I32</f>
        <v>0.10641122239542972</v>
      </c>
    </row>
    <row r="33" spans="2:15">
      <c r="B33" s="262" t="s">
        <v>756</v>
      </c>
      <c r="C33" s="262" t="str">
        <f>IFERROR(INDEX('Rent Roll - Usti '!$G$6:$G$143,MATCH(B33,'Rent Roll - Usti '!$D$6:$D$143,0)),"-")</f>
        <v>Retail</v>
      </c>
      <c r="D33" s="263" cm="1">
        <f t="array" ref="D33">SUMPRODUCT((TRIM('Rent Roll - Usti '!$D$6:$D$143)=B33)*('Rent Roll - Usti '!$H$6:$H$143="Active")*'Rent Roll - Usti '!$I$6:$I$143)</f>
        <v>129</v>
      </c>
      <c r="E33" s="267" cm="1">
        <f t="array" ref="E33">SUMPRODUCT((TRIM('Rent Roll - Usti '!$D$6:$D$143)=B33)*('Rent Roll - Usti '!$H$6:$H$143="Active")*'Rent Roll - Usti '!$P$6:$P$143)*12</f>
        <v>40977</v>
      </c>
      <c r="F33" s="267">
        <f t="shared" ref="F33:F46" si="4">E33/(1+$F$3)</f>
        <v>40252.455795677801</v>
      </c>
      <c r="G33" s="267">
        <v>459034.04849345278</v>
      </c>
      <c r="H33" s="267">
        <v>452368.33188518428</v>
      </c>
      <c r="I33" s="267">
        <v>483430.7428362887</v>
      </c>
      <c r="J33" s="265">
        <f t="shared" si="0"/>
        <v>8.4762917144217798E-2</v>
      </c>
      <c r="K33" s="267">
        <v>112172.200743471</v>
      </c>
      <c r="L33" s="267"/>
      <c r="M33" s="267">
        <f t="shared" si="3"/>
        <v>3747.5251382658039</v>
      </c>
      <c r="N33" s="302" cm="1">
        <f t="array" ref="N33">SUMPRODUCT((TRIM('Rent Roll - Usti '!$D$6:$D$149)=B33)*('Rent Roll - Usti '!$H$6:$H$149="Active")*IFERROR('Rent Roll - Usti '!$U$6:$U$149,0))*12+SUMPRODUCT((TRIM('Rent Roll - Usti '!$D$6:$D$149)=B33)*('Rent Roll - Usti '!$H$6:$H$149="Active")*IFERROR('Rent Roll - Usti '!$AA$6:$AA$149,0))*12</f>
        <v>259416.6</v>
      </c>
      <c r="O33" s="265">
        <f>(F33+N33/'Portfolio Overview'!$C$14)/I33</f>
        <v>0.10525661517923356</v>
      </c>
    </row>
    <row r="34" spans="2:15">
      <c r="B34" s="262" t="s">
        <v>621</v>
      </c>
      <c r="C34" s="262" t="str">
        <f>IFERROR(INDEX('Rent Roll - Usti '!$G$6:$G$143,MATCH(B34,'Rent Roll - Usti '!$D$6:$D$143,0)),"-")</f>
        <v>Retail</v>
      </c>
      <c r="D34" s="263" cm="1">
        <f t="array" ref="D34">SUMPRODUCT((TRIM('Rent Roll - Usti '!$D$6:$D$143)=B34)*('Rent Roll - Usti '!$H$6:$H$143="Active")*'Rent Roll - Usti '!$I$6:$I$143)</f>
        <v>168.5</v>
      </c>
      <c r="E34" s="267" cm="1">
        <f t="array" ref="E34">SUMPRODUCT((TRIM('Rent Roll - Usti '!$D$6:$D$143)=B34)*('Rent Roll - Usti '!$H$6:$H$143="Active")*'Rent Roll - Usti '!$P$6:$P$143)*12</f>
        <v>80839.56</v>
      </c>
      <c r="F34" s="267">
        <f t="shared" si="4"/>
        <v>79410.176817288797</v>
      </c>
      <c r="G34" s="267">
        <v>3298799.053418749</v>
      </c>
      <c r="H34" s="267">
        <v>2879179.1388448258</v>
      </c>
      <c r="I34" s="267">
        <v>2464934.2681467179</v>
      </c>
      <c r="J34" s="265">
        <f t="shared" si="0"/>
        <v>3.27958278825747E-2</v>
      </c>
      <c r="K34" s="267">
        <v>526780.98437470605</v>
      </c>
      <c r="L34" s="267"/>
      <c r="M34" s="267">
        <f t="shared" si="3"/>
        <v>14628.690018674884</v>
      </c>
      <c r="N34" s="302" cm="1">
        <f t="array" ref="N34">SUMPRODUCT((TRIM('Rent Roll - Usti '!$D$6:$D$149)=B34)*('Rent Roll - Usti '!$H$6:$H$149="Active")*IFERROR('Rent Roll - Usti '!$U$6:$U$149,0))*12+SUMPRODUCT((TRIM('Rent Roll - Usti '!$D$6:$D$149)=B34)*('Rent Roll - Usti '!$H$6:$H$149="Active")*IFERROR('Rent Roll - Usti '!$AA$6:$AA$149,0))*12</f>
        <v>503538.66000000003</v>
      </c>
      <c r="O34" s="265">
        <f>(F34+N34/'Portfolio Overview'!$C$14)/I34</f>
        <v>4.0588103479278111E-2</v>
      </c>
    </row>
    <row r="35" spans="2:15">
      <c r="B35" s="262" t="s">
        <v>603</v>
      </c>
      <c r="C35" s="262" t="str">
        <f>IFERROR(INDEX('Rent Roll - Usti '!$G$6:$G$143,MATCH(B35,'Rent Roll - Usti '!$D$6:$D$143,0)),"-")</f>
        <v>Retail</v>
      </c>
      <c r="D35" s="263" cm="1">
        <f t="array" ref="D35">SUMPRODUCT((TRIM('Rent Roll - Usti '!$D$6:$D$143)=B35)*('Rent Roll - Usti '!$H$6:$H$143="Active")*'Rent Roll - Usti '!$I$6:$I$143)</f>
        <v>154</v>
      </c>
      <c r="E35" s="267" cm="1">
        <f t="array" ref="E35">SUMPRODUCT((TRIM('Rent Roll - Usti '!$D$6:$D$143)=B35)*('Rent Roll - Usti '!$H$6:$H$143="Active")*'Rent Roll - Usti '!$P$6:$P$143)*12</f>
        <v>54035.520000000004</v>
      </c>
      <c r="F35" s="267">
        <f t="shared" si="4"/>
        <v>53080.078585461692</v>
      </c>
      <c r="G35" s="267">
        <v>367991.94802675321</v>
      </c>
      <c r="H35" s="267">
        <v>364038.15893502679</v>
      </c>
      <c r="I35" s="267">
        <v>360362.52023170819</v>
      </c>
      <c r="J35" s="265">
        <f t="shared" si="0"/>
        <v>0.14994766926720321</v>
      </c>
      <c r="K35" s="267">
        <v>95144.540061696403</v>
      </c>
      <c r="L35" s="267"/>
      <c r="M35" s="267">
        <f t="shared" si="3"/>
        <v>2340.0163651409621</v>
      </c>
      <c r="N35" s="302" cm="1">
        <f t="array" ref="N35">SUMPRODUCT((TRIM('Rent Roll - Usti '!$D$6:$D$149)=B35)*('Rent Roll - Usti '!$H$6:$H$149="Active")*IFERROR('Rent Roll - Usti '!$U$6:$U$149,0))*12+SUMPRODUCT((TRIM('Rent Roll - Usti '!$D$6:$D$149)=B35)*('Rent Roll - Usti '!$H$6:$H$149="Active")*IFERROR('Rent Roll - Usti '!$AA$6:$AA$149,0))*12</f>
        <v>468042.96</v>
      </c>
      <c r="O35" s="265">
        <f>(F35+N35/'Portfolio Overview'!$C$14)/I35</f>
        <v>0.20052631184727054</v>
      </c>
    </row>
    <row r="36" spans="2:15">
      <c r="B36" s="261" t="s">
        <v>409</v>
      </c>
      <c r="C36" s="262" t="str">
        <f>IFERROR(INDEX('Rent Roll - Usti '!$G$6:$G$143,MATCH(B36,'Rent Roll - Usti '!$D$6:$D$143,0)),"-")</f>
        <v>Retail</v>
      </c>
      <c r="D36" s="263" cm="1">
        <f t="array" ref="D36">SUMPRODUCT((TRIM('Rent Roll - Usti '!$D$6:$D$143)=B36)*('Rent Roll - Usti '!$H$6:$H$143="Active")*'Rent Roll - Usti '!$I$6:$I$143)</f>
        <v>278.5</v>
      </c>
      <c r="E36" s="267" cm="1">
        <f t="array" ref="E36">SUMPRODUCT((TRIM('Rent Roll - Usti '!$D$6:$D$143)=B36)*('Rent Roll - Usti '!$H$6:$H$143="Active")*'Rent Roll - Usti '!$P$6:$P$143)*12</f>
        <v>116294.93999999999</v>
      </c>
      <c r="F36" s="267">
        <f t="shared" si="4"/>
        <v>114238.64440078584</v>
      </c>
      <c r="G36" s="267">
        <v>1827779.5446031019</v>
      </c>
      <c r="H36" s="267">
        <v>1623420.85484659</v>
      </c>
      <c r="I36" s="264">
        <v>1294286.9857266459</v>
      </c>
      <c r="J36" s="265">
        <f t="shared" si="0"/>
        <v>8.9852514382433524E-2</v>
      </c>
      <c r="K36" s="264">
        <v>270363.63609461999</v>
      </c>
      <c r="L36" s="267"/>
      <c r="M36" s="267">
        <f t="shared" si="3"/>
        <v>4647.350038515784</v>
      </c>
      <c r="N36" s="302" cm="1">
        <f t="array" ref="N36">SUMPRODUCT((TRIM('Rent Roll - Usti '!$D$6:$D$149)=B36)*('Rent Roll - Usti '!$H$6:$H$149="Active")*IFERROR('Rent Roll - Usti '!$U$6:$U$149,0))*12+SUMPRODUCT((TRIM('Rent Roll - Usti '!$D$6:$D$149)=B36)*('Rent Roll - Usti '!$H$6:$H$149="Active")*IFERROR('Rent Roll - Usti '!$AA$6:$AA$149,0))*12</f>
        <v>827401.5</v>
      </c>
      <c r="O36" s="265">
        <f>(F36+N36/'Portfolio Overview'!$C$14)/I36</f>
        <v>0.11446344093353844</v>
      </c>
    </row>
    <row r="37" spans="2:15">
      <c r="B37" s="262" t="s">
        <v>324</v>
      </c>
      <c r="C37" s="262" t="str">
        <f>IFERROR(INDEX('Rent Roll - Usti '!$G$6:$G$143,MATCH(B37,'Rent Roll - Usti '!$D$6:$D$143,0)),"-")</f>
        <v>Retail</v>
      </c>
      <c r="D37" s="263" cm="1">
        <f t="array" ref="D37">SUMPRODUCT((TRIM('Rent Roll - Usti '!$D$6:$D$143)=B37)*('Rent Roll - Usti '!$H$6:$H$143="Active")*'Rent Roll - Usti '!$I$6:$I$143)</f>
        <v>65</v>
      </c>
      <c r="E37" s="267" cm="1">
        <f t="array" ref="E37">SUMPRODUCT((TRIM('Rent Roll - Usti '!$D$6:$D$143)=B37)*('Rent Roll - Usti '!$H$6:$H$143="Active")*'Rent Roll - Usti '!$P$6:$P$143)*12</f>
        <v>40497.600000000006</v>
      </c>
      <c r="F37" s="267">
        <f t="shared" si="4"/>
        <v>39781.532416502952</v>
      </c>
      <c r="G37" s="267">
        <v>352401.79371126159</v>
      </c>
      <c r="H37" s="267">
        <v>395428.03722820227</v>
      </c>
      <c r="I37" s="267">
        <v>368577.09199498268</v>
      </c>
      <c r="J37" s="265">
        <f t="shared" ref="J37:J68" si="5">IFERROR(IF(OR(F37=0,I37="-",I37=0),"-",E37/I37),"-")</f>
        <v>0.1098755209684906</v>
      </c>
      <c r="K37" s="267">
        <v>74680.755945798606</v>
      </c>
      <c r="L37" s="267"/>
      <c r="M37" s="267">
        <f t="shared" si="3"/>
        <v>5670.4167999228102</v>
      </c>
      <c r="N37" s="302" cm="1">
        <f t="array" ref="N37">SUMPRODUCT((TRIM('Rent Roll - Usti '!$D$6:$D$149)=B37)*('Rent Roll - Usti '!$H$6:$H$149="Active")*IFERROR('Rent Roll - Usti '!$U$6:$U$149,0))*12+SUMPRODUCT((TRIM('Rent Roll - Usti '!$D$6:$D$149)=B37)*('Rent Roll - Usti '!$H$6:$H$149="Active")*IFERROR('Rent Roll - Usti '!$AA$6:$AA$149,0))*12</f>
        <v>197535</v>
      </c>
      <c r="O37" s="265">
        <f>(F37+N37/'Portfolio Overview'!$C$14)/I37</f>
        <v>0.12989746291249746</v>
      </c>
    </row>
    <row r="38" spans="2:15">
      <c r="B38" s="261" t="s">
        <v>708</v>
      </c>
      <c r="C38" s="262" t="str">
        <f>IFERROR(INDEX('Rent Roll - Usti '!$G$6:$G$143,MATCH(B38,'Rent Roll - Usti '!$D$6:$D$143,0)),"-")</f>
        <v>Retail</v>
      </c>
      <c r="D38" s="263" cm="1">
        <f t="array" ref="D38">SUMPRODUCT((TRIM('Rent Roll - Usti '!$D$6:$D$143)=B38)*('Rent Roll - Usti '!$H$6:$H$143="Active")*'Rent Roll - Usti '!$I$6:$I$143)</f>
        <v>47</v>
      </c>
      <c r="E38" s="267" cm="1">
        <f t="array" ref="E38">SUMPRODUCT((TRIM('Rent Roll - Usti '!$D$6:$D$143)=B38)*('Rent Roll - Usti '!$H$6:$H$143="Active")*'Rent Roll - Usti '!$P$6:$P$143)*12</f>
        <v>35819.64</v>
      </c>
      <c r="F38" s="267">
        <f t="shared" si="4"/>
        <v>35186.286836935164</v>
      </c>
      <c r="G38" s="267"/>
      <c r="H38" s="267"/>
      <c r="I38" s="264">
        <v>216261.35771683429</v>
      </c>
      <c r="J38" s="265">
        <f t="shared" si="5"/>
        <v>0.16563125459935885</v>
      </c>
      <c r="K38" s="264">
        <v>33790.437778018168</v>
      </c>
      <c r="L38" s="267"/>
      <c r="M38" s="267">
        <f t="shared" si="3"/>
        <v>4601.3054833368997</v>
      </c>
      <c r="N38" s="302" cm="1">
        <f t="array" ref="N38">SUMPRODUCT((TRIM('Rent Roll - Usti '!$D$6:$D$149)=B38)*('Rent Roll - Usti '!$H$6:$H$149="Active")*IFERROR('Rent Roll - Usti '!$U$6:$U$149,0))*12+SUMPRODUCT((TRIM('Rent Roll - Usti '!$D$6:$D$149)=B38)*('Rent Roll - Usti '!$H$6:$H$149="Active")*IFERROR('Rent Roll - Usti '!$AA$6:$AA$149,0))*12</f>
        <v>140655.96</v>
      </c>
      <c r="O38" s="265">
        <f>(F38+N38/'Portfolio Overview'!$C$14)/I38</f>
        <v>0.18935826443457873</v>
      </c>
    </row>
    <row r="39" spans="2:15">
      <c r="B39" s="262" t="s">
        <v>770</v>
      </c>
      <c r="C39" s="262" t="str">
        <f>IFERROR(INDEX('Rent Roll - Usti '!$G$6:$G$143,MATCH(B39,'Rent Roll - Usti '!$D$6:$D$143,0)),"-")</f>
        <v>Retail</v>
      </c>
      <c r="D39" s="263" cm="1">
        <f t="array" ref="D39">SUMPRODUCT((TRIM('Rent Roll - Usti '!$D$6:$D$143)=B39)*('Rent Roll - Usti '!$H$6:$H$143="Active")*'Rent Roll - Usti '!$I$6:$I$143)</f>
        <v>427.5</v>
      </c>
      <c r="E39" s="267" cm="1">
        <f t="array" ref="E39">SUMPRODUCT((TRIM('Rent Roll - Usti '!$D$6:$D$143)=B39)*('Rent Roll - Usti '!$H$6:$H$143="Active")*'Rent Roll - Usti '!$P$6:$P$143)*12</f>
        <v>129532.5</v>
      </c>
      <c r="F39" s="267">
        <f t="shared" si="4"/>
        <v>127242.14145383103</v>
      </c>
      <c r="G39" s="267">
        <v>1184500.0129391891</v>
      </c>
      <c r="H39" s="267">
        <v>1047144.268329294</v>
      </c>
      <c r="I39" s="267">
        <v>1048650.0821468281</v>
      </c>
      <c r="J39" s="265">
        <f t="shared" si="5"/>
        <v>0.12352309145374514</v>
      </c>
      <c r="K39" s="267">
        <v>189044.68855488999</v>
      </c>
      <c r="L39" s="267"/>
      <c r="M39" s="267">
        <f t="shared" si="3"/>
        <v>2452.9826482966737</v>
      </c>
      <c r="N39" s="302" cm="1">
        <f t="array" ref="N39">SUMPRODUCT((TRIM('Rent Roll - Usti '!$D$6:$D$149)=B39)*('Rent Roll - Usti '!$H$6:$H$149="Active")*IFERROR('Rent Roll - Usti '!$U$6:$U$149,0))*12+SUMPRODUCT((TRIM('Rent Roll - Usti '!$D$6:$D$149)=B39)*('Rent Roll - Usti '!$H$6:$H$149="Active")*IFERROR('Rent Roll - Usti '!$AA$6:$AA$149,0))*12</f>
        <v>1281935.7</v>
      </c>
      <c r="O39" s="265">
        <f>(F39+N39/'Portfolio Overview'!$C$14)/I39</f>
        <v>0.17143992345514791</v>
      </c>
    </row>
    <row r="40" spans="2:15">
      <c r="B40" s="261" t="s">
        <v>736</v>
      </c>
      <c r="C40" s="262" t="str">
        <f>IFERROR(INDEX('Rent Roll - Usti '!$G$6:$G$143,MATCH(B40,'Rent Roll - Usti '!$D$6:$D$143,0)),"-")</f>
        <v>Retail</v>
      </c>
      <c r="D40" s="263" cm="1">
        <f t="array" ref="D40">SUMPRODUCT((TRIM('Rent Roll - Usti '!$D$6:$D$143)=B40)*('Rent Roll - Usti '!$H$6:$H$143="Active")*'Rent Roll - Usti '!$I$6:$I$143)</f>
        <v>107.5</v>
      </c>
      <c r="E40" s="267" cm="1">
        <f t="array" ref="E40">SUMPRODUCT((TRIM('Rent Roll - Usti '!$D$6:$D$143)=B40)*('Rent Roll - Usti '!$H$6:$H$143="Active")*'Rent Roll - Usti '!$P$6:$P$143)*12</f>
        <v>42286.2</v>
      </c>
      <c r="F40" s="267">
        <f t="shared" si="4"/>
        <v>41538.506876227897</v>
      </c>
      <c r="G40" s="267"/>
      <c r="H40" s="267"/>
      <c r="I40" s="264">
        <v>337364.97889170278</v>
      </c>
      <c r="J40" s="265">
        <f t="shared" si="5"/>
        <v>0.12534258931948669</v>
      </c>
      <c r="K40" s="264">
        <v>75482.795242819295</v>
      </c>
      <c r="L40" s="267"/>
      <c r="M40" s="267">
        <f t="shared" si="3"/>
        <v>3138.2788734111887</v>
      </c>
      <c r="N40" s="302" cm="1">
        <f t="array" ref="N40">SUMPRODUCT((TRIM('Rent Roll - Usti '!$D$6:$D$149)=B40)*('Rent Roll - Usti '!$H$6:$H$149="Active")*IFERROR('Rent Roll - Usti '!$U$6:$U$149,0))*12+SUMPRODUCT((TRIM('Rent Roll - Usti '!$D$6:$D$149)=B40)*('Rent Roll - Usti '!$H$6:$H$149="Active")*IFERROR('Rent Roll - Usti '!$AA$6:$AA$149,0))*12</f>
        <v>325080</v>
      </c>
      <c r="O40" s="265">
        <f>(F40+N40/'Portfolio Overview'!$C$14)/I40</f>
        <v>0.16261752442748675</v>
      </c>
    </row>
    <row r="41" spans="2:15">
      <c r="B41" s="261" t="s">
        <v>723</v>
      </c>
      <c r="C41" s="262" t="str">
        <f>IFERROR(INDEX('Rent Roll - Usti '!$G$6:$G$143,MATCH(B41,'Rent Roll - Usti '!$D$6:$D$143,0)),"-")</f>
        <v>Retail</v>
      </c>
      <c r="D41" s="263" cm="1">
        <f t="array" ref="D41">SUMPRODUCT((TRIM('Rent Roll - Usti '!$D$6:$D$143)=B41)*('Rent Roll - Usti '!$H$6:$H$143="Active")*'Rent Roll - Usti '!$I$6:$I$143)</f>
        <v>644.5</v>
      </c>
      <c r="E41" s="267" cm="1">
        <f t="array" ref="E41">SUMPRODUCT((TRIM('Rent Roll - Usti '!$D$6:$D$143)=B41)*('Rent Roll - Usti '!$H$6:$H$143="Active")*'Rent Roll - Usti '!$P$6:$P$143)*12</f>
        <v>88333.2</v>
      </c>
      <c r="F41" s="267">
        <f t="shared" si="4"/>
        <v>86771.316306483292</v>
      </c>
      <c r="G41" s="267">
        <v>627609.61663667369</v>
      </c>
      <c r="H41" s="267">
        <v>572871.54898448824</v>
      </c>
      <c r="I41" s="264">
        <v>562258.09742549283</v>
      </c>
      <c r="J41" s="265">
        <f t="shared" si="5"/>
        <v>0.15710436257737559</v>
      </c>
      <c r="K41" s="264">
        <v>124866.956694284</v>
      </c>
      <c r="L41" s="267"/>
      <c r="M41" s="267">
        <f t="shared" si="3"/>
        <v>872.39425512101297</v>
      </c>
      <c r="N41" s="302" cm="1">
        <f t="array" ref="N41">SUMPRODUCT((TRIM('Rent Roll - Usti '!$D$6:$D$149)=B41)*('Rent Roll - Usti '!$H$6:$H$149="Active")*IFERROR('Rent Roll - Usti '!$U$6:$U$149,0))*12+SUMPRODUCT((TRIM('Rent Roll - Usti '!$D$6:$D$149)=B41)*('Rent Roll - Usti '!$H$6:$H$149="Active")*IFERROR('Rent Roll - Usti '!$AA$6:$AA$149,0))*12</f>
        <v>1704315.6</v>
      </c>
      <c r="O41" s="265">
        <f>(F41+N41/'Portfolio Overview'!$C$14)/I41</f>
        <v>0.27855591057492546</v>
      </c>
    </row>
    <row r="42" spans="2:15">
      <c r="B42" s="262" t="s">
        <v>697</v>
      </c>
      <c r="C42" s="262" t="str">
        <f>IFERROR(INDEX('Rent Roll - Usti '!$G$6:$G$143,MATCH(B42,'Rent Roll - Usti '!$D$6:$D$143,0)),"-")</f>
        <v>Retail</v>
      </c>
      <c r="D42" s="263" cm="1">
        <f t="array" ref="D42">SUMPRODUCT((TRIM('Rent Roll - Usti '!$D$6:$D$143)=B42)*('Rent Roll - Usti '!$H$6:$H$143="Active")*'Rent Roll - Usti '!$I$6:$I$143)</f>
        <v>53</v>
      </c>
      <c r="E42" s="267" cm="1">
        <f t="array" ref="E42">SUMPRODUCT((TRIM('Rent Roll - Usti '!$D$6:$D$143)=B42)*('Rent Roll - Usti '!$H$6:$H$143="Active")*'Rent Roll - Usti '!$P$6:$P$143)*12</f>
        <v>31129.620000000003</v>
      </c>
      <c r="F42" s="267">
        <f t="shared" si="4"/>
        <v>30579.194499017685</v>
      </c>
      <c r="G42" s="267">
        <v>254669.20972374931</v>
      </c>
      <c r="H42" s="267">
        <v>239806.78270504269</v>
      </c>
      <c r="I42" s="267">
        <v>252039.22428358049</v>
      </c>
      <c r="J42" s="265">
        <f t="shared" si="5"/>
        <v>0.12351101336899327</v>
      </c>
      <c r="K42" s="267">
        <v>35385.817780689562</v>
      </c>
      <c r="L42" s="267"/>
      <c r="M42" s="267">
        <f t="shared" si="3"/>
        <v>4755.4570619543492</v>
      </c>
      <c r="N42" s="302" cm="1">
        <f t="array" ref="N42">SUMPRODUCT((TRIM('Rent Roll - Usti '!$D$6:$D$149)=B42)*('Rent Roll - Usti '!$H$6:$H$149="Active")*IFERROR('Rent Roll - Usti '!$U$6:$U$149,0))*12+SUMPRODUCT((TRIM('Rent Roll - Usti '!$D$6:$D$149)=B42)*('Rent Roll - Usti '!$H$6:$H$149="Active")*IFERROR('Rent Roll - Usti '!$AA$6:$AA$149,0))*12</f>
        <v>104191.38</v>
      </c>
      <c r="O42" s="265">
        <f>(F42+N42/'Portfolio Overview'!$C$14)/I42</f>
        <v>0.13826948215170398</v>
      </c>
    </row>
    <row r="43" spans="2:15">
      <c r="B43" s="261" t="s">
        <v>675</v>
      </c>
      <c r="C43" s="262" t="str">
        <f>IFERROR(INDEX('Rent Roll - Usti '!$G$6:$G$143,MATCH(B43,'Rent Roll - Usti '!$D$6:$D$143,0)),"-")</f>
        <v>Retail</v>
      </c>
      <c r="D43" s="263" cm="1">
        <f t="array" ref="D43">SUMPRODUCT((TRIM('Rent Roll - Usti '!$D$6:$D$143)=B43)*('Rent Roll - Usti '!$H$6:$H$143="Active")*'Rent Roll - Usti '!$I$6:$I$143)</f>
        <v>90</v>
      </c>
      <c r="E43" s="267" cm="1">
        <f t="array" ref="E43">SUMPRODUCT((TRIM('Rent Roll - Usti '!$D$6:$D$143)=B43)*('Rent Roll - Usti '!$H$6:$H$143="Active")*'Rent Roll - Usti '!$P$6:$P$143)*12</f>
        <v>39160.800000000003</v>
      </c>
      <c r="F43" s="267">
        <f t="shared" si="4"/>
        <v>38468.369351669942</v>
      </c>
      <c r="G43" s="267">
        <v>418628.22363483632</v>
      </c>
      <c r="H43" s="267">
        <v>424254.82079293812</v>
      </c>
      <c r="I43" s="264">
        <v>356453.41124923888</v>
      </c>
      <c r="J43" s="265">
        <f t="shared" si="5"/>
        <v>0.1098623235579531</v>
      </c>
      <c r="K43" s="264">
        <v>54835.067339832</v>
      </c>
      <c r="L43" s="267"/>
      <c r="M43" s="267">
        <f t="shared" si="3"/>
        <v>3960.5934583248763</v>
      </c>
      <c r="N43" s="302" cm="1">
        <f t="array" ref="N43">SUMPRODUCT((TRIM('Rent Roll - Usti '!$D$6:$D$149)=B43)*('Rent Roll - Usti '!$H$6:$H$149="Active")*IFERROR('Rent Roll - Usti '!$U$6:$U$149,0))*12+SUMPRODUCT((TRIM('Rent Roll - Usti '!$D$6:$D$149)=B43)*('Rent Roll - Usti '!$H$6:$H$149="Active")*IFERROR('Rent Roll - Usti '!$AA$6:$AA$149,0))*12</f>
        <v>270129.59999999998</v>
      </c>
      <c r="O43" s="265">
        <f>(F43+N43/'Portfolio Overview'!$C$14)/I43</f>
        <v>0.13897820313727566</v>
      </c>
    </row>
    <row r="44" spans="2:15">
      <c r="B44" s="261" t="s">
        <v>343</v>
      </c>
      <c r="C44" s="262" t="str">
        <f>IFERROR(INDEX('Rent Roll - Usti '!$G$6:$G$143,MATCH(B44,'Rent Roll - Usti '!$D$6:$D$143,0)),"-")</f>
        <v>Retail</v>
      </c>
      <c r="D44" s="263" cm="1">
        <f t="array" ref="D44">SUMPRODUCT((TRIM('Rent Roll - Usti '!$D$6:$D$143)=B44)*('Rent Roll - Usti '!$H$6:$H$143="Active")*'Rent Roll - Usti '!$I$6:$I$143)</f>
        <v>126.5</v>
      </c>
      <c r="E44" s="267" cm="1">
        <f t="array" ref="E44">SUMPRODUCT((TRIM('Rent Roll - Usti '!$D$6:$D$143)=B44)*('Rent Roll - Usti '!$H$6:$H$143="Active")*'Rent Roll - Usti '!$P$6:$P$143)*12</f>
        <v>44629.020000000004</v>
      </c>
      <c r="F44" s="267">
        <f t="shared" si="4"/>
        <v>43839.901768172895</v>
      </c>
      <c r="G44" s="267">
        <v>270343.86983893468</v>
      </c>
      <c r="H44" s="267">
        <v>261715.3845832131</v>
      </c>
      <c r="I44" s="264">
        <v>232713.61782702431</v>
      </c>
      <c r="J44" s="265">
        <f t="shared" si="5"/>
        <v>0.19177657249595376</v>
      </c>
      <c r="K44" s="264">
        <v>42866.985856075102</v>
      </c>
      <c r="L44" s="267"/>
      <c r="M44" s="267">
        <f t="shared" si="3"/>
        <v>1839.6333425061209</v>
      </c>
      <c r="N44" s="302" cm="1">
        <f t="array" ref="N44">SUMPRODUCT((TRIM('Rent Roll - Usti '!$D$6:$D$149)=B44)*('Rent Roll - Usti '!$H$6:$H$149="Active")*IFERROR('Rent Roll - Usti '!$U$6:$U$149,0))*12+SUMPRODUCT((TRIM('Rent Roll - Usti '!$D$6:$D$149)=B44)*('Rent Roll - Usti '!$H$6:$H$149="Active")*IFERROR('Rent Roll - Usti '!$AA$6:$AA$149,0))*12</f>
        <v>356490</v>
      </c>
      <c r="O44" s="265">
        <f>(F44+N44/'Portfolio Overview'!$C$14)/I44</f>
        <v>0.2511677151324172</v>
      </c>
    </row>
    <row r="45" spans="2:15">
      <c r="B45" s="261" t="s">
        <v>715</v>
      </c>
      <c r="C45" s="262" t="str">
        <f>IFERROR(INDEX('Rent Roll - Usti '!$G$6:$G$143,MATCH(B45,'Rent Roll - Usti '!$D$6:$D$143,0)),"-")</f>
        <v>Retail</v>
      </c>
      <c r="D45" s="263" cm="1">
        <f t="array" ref="D45">SUMPRODUCT((TRIM('Rent Roll - Usti '!$D$6:$D$143)=B45)*('Rent Roll - Usti '!$H$6:$H$143="Active")*'Rent Roll - Usti '!$I$6:$I$143)</f>
        <v>105</v>
      </c>
      <c r="E45" s="267" cm="1">
        <f t="array" ref="E45">SUMPRODUCT((TRIM('Rent Roll - Usti '!$D$6:$D$143)=B45)*('Rent Roll - Usti '!$H$6:$H$143="Active")*'Rent Roll - Usti '!$P$6:$P$143)*12</f>
        <v>41202</v>
      </c>
      <c r="F45" s="267">
        <f t="shared" si="4"/>
        <v>40473.477406679762</v>
      </c>
      <c r="G45" s="267">
        <v>151165.79237085761</v>
      </c>
      <c r="H45" s="267">
        <v>125433.0201501987</v>
      </c>
      <c r="I45" s="264">
        <v>138873.59522093189</v>
      </c>
      <c r="J45" s="265">
        <f t="shared" si="5"/>
        <v>0.29668706952140445</v>
      </c>
      <c r="K45" s="264">
        <v>46559.717232312898</v>
      </c>
      <c r="L45" s="267"/>
      <c r="M45" s="267">
        <f t="shared" si="3"/>
        <v>1322.6056687707799</v>
      </c>
      <c r="N45" s="302" cm="1">
        <f t="array" ref="N45">SUMPRODUCT((TRIM('Rent Roll - Usti '!$D$6:$D$149)=B45)*('Rent Roll - Usti '!$H$6:$H$149="Active")*IFERROR('Rent Roll - Usti '!$U$6:$U$149,0))*12+SUMPRODUCT((TRIM('Rent Roll - Usti '!$D$6:$D$149)=B45)*('Rent Roll - Usti '!$H$6:$H$149="Active")*IFERROR('Rent Roll - Usti '!$AA$6:$AA$149,0))*12</f>
        <v>313362</v>
      </c>
      <c r="O45" s="265">
        <f>(F45+N45/'Portfolio Overview'!$C$14)/I45</f>
        <v>0.38391878772845656</v>
      </c>
    </row>
    <row r="46" spans="2:15">
      <c r="B46" s="262" t="s">
        <v>704</v>
      </c>
      <c r="C46" s="262" t="str">
        <f>IFERROR(INDEX('Rent Roll - Usti '!$G$6:$G$143,MATCH(B46,'Rent Roll - Usti '!$D$6:$D$143,0)),"-")</f>
        <v>Retail</v>
      </c>
      <c r="D46" s="263" cm="1">
        <f t="array" ref="D46">SUMPRODUCT((TRIM('Rent Roll - Usti '!$D$6:$D$143)=B46)*('Rent Roll - Usti '!$H$6:$H$143="Active")*'Rent Roll - Usti '!$I$6:$I$143)</f>
        <v>66</v>
      </c>
      <c r="E46" s="267" cm="1">
        <f t="array" ref="E46">SUMPRODUCT((TRIM('Rent Roll - Usti '!$D$6:$D$143)=B46)*('Rent Roll - Usti '!$H$6:$H$143="Active")*'Rent Roll - Usti '!$P$6:$P$143)*12</f>
        <v>42078.96</v>
      </c>
      <c r="F46" s="267">
        <f t="shared" si="4"/>
        <v>41334.931237721023</v>
      </c>
      <c r="G46" s="267">
        <v>3378433.2735925289</v>
      </c>
      <c r="H46" s="267">
        <v>3907848.7730629132</v>
      </c>
      <c r="I46" s="267">
        <v>3731238.0022177771</v>
      </c>
      <c r="J46" s="265">
        <f t="shared" si="5"/>
        <v>1.1277479478658039E-2</v>
      </c>
      <c r="K46" s="267">
        <v>786937.98482869403</v>
      </c>
      <c r="L46" s="267"/>
      <c r="M46" s="267">
        <f t="shared" si="3"/>
        <v>56533.909124511774</v>
      </c>
      <c r="N46" s="302" cm="1">
        <f t="array" ref="N46">SUMPRODUCT((TRIM('Rent Roll - Usti '!$D$6:$D$149)=B46)*('Rent Roll - Usti '!$H$6:$H$149="Active")*IFERROR('Rent Roll - Usti '!$U$6:$U$149,0))*12+SUMPRODUCT((TRIM('Rent Roll - Usti '!$D$6:$D$149)=B46)*('Rent Roll - Usti '!$H$6:$H$149="Active")*IFERROR('Rent Roll - Usti '!$AA$6:$AA$149,0))*12</f>
        <v>196384.32</v>
      </c>
      <c r="O46" s="265">
        <f>(F46+N46/'Portfolio Overview'!$C$14)/I46</f>
        <v>1.3235143111558807E-2</v>
      </c>
    </row>
    <row r="47" spans="2:15">
      <c r="B47" s="261" t="s">
        <v>605</v>
      </c>
      <c r="C47" s="262" t="str">
        <f>IFERROR(INDEX('Rent Roll - Usti '!$G$6:$G$143,MATCH(B47,'Rent Roll - Usti '!$D$6:$D$143,0)),"-")</f>
        <v>Retail</v>
      </c>
      <c r="D47" s="263" cm="1">
        <f t="array" ref="D47">SUMPRODUCT((TRIM('Rent Roll - Usti '!$D$6:$D$143)=B47)*('Rent Roll - Usti '!$H$6:$H$143="Active")*'Rent Roll - Usti '!$I$6:$I$143)</f>
        <v>354.5</v>
      </c>
      <c r="E47" s="267">
        <f>'Turnover Rent - Usti'!F6/'Portfolio Overview'!C14</f>
        <v>47089.297977640097</v>
      </c>
      <c r="F47" s="267">
        <f>E47</f>
        <v>47089.297977640097</v>
      </c>
      <c r="G47" s="267">
        <v>657351.8363625569</v>
      </c>
      <c r="H47" s="267">
        <v>584456.52604299621</v>
      </c>
      <c r="I47" s="264">
        <v>515992.75945519097</v>
      </c>
      <c r="J47" s="265">
        <f t="shared" si="5"/>
        <v>9.1259609974680952E-2</v>
      </c>
      <c r="K47" s="264">
        <v>104314.721508451</v>
      </c>
      <c r="L47" s="267"/>
      <c r="M47" s="289">
        <f t="shared" si="3"/>
        <v>1455.5508024123865</v>
      </c>
      <c r="N47" s="290" cm="1">
        <f t="array" ref="N47">SUMPRODUCT((TRIM('Rent Roll - Usti '!$D$6:$D$149)=B47)*('Rent Roll - Usti '!$H$6:$H$149="Active")*IFERROR('Rent Roll - Usti '!$U$6:$U$149,0))*12+SUMPRODUCT((TRIM('Rent Roll - Usti '!$D$6:$D$149)=B47)*('Rent Roll - Usti '!$H$6:$H$149="Active")*IFERROR('Rent Roll - Usti '!$AA$6:$AA$149,0))*12</f>
        <v>0</v>
      </c>
      <c r="O47" s="265">
        <f>(F47+N47/'Portfolio Overview'!$C$14)/I47</f>
        <v>9.1259609974680952E-2</v>
      </c>
    </row>
    <row r="48" spans="2:15">
      <c r="B48" s="261" t="s">
        <v>652</v>
      </c>
      <c r="C48" s="262" t="str">
        <f>IFERROR(INDEX('Rent Roll - Usti '!$G$6:$G$143,MATCH(B48,'Rent Roll - Usti '!$D$6:$D$143,0)),"-")</f>
        <v>Retail</v>
      </c>
      <c r="D48" s="263" cm="1">
        <f t="array" ref="D48">SUMPRODUCT((TRIM('Rent Roll - Usti '!$D$6:$D$143)=B48)*('Rent Roll - Usti '!$H$6:$H$143="Active")*'Rent Roll - Usti '!$I$6:$I$143)</f>
        <v>178.5</v>
      </c>
      <c r="E48" s="267" cm="1">
        <f t="array" ref="E48">SUMPRODUCT((TRIM('Rent Roll - Usti '!$D$6:$D$143)=B48)*('Rent Roll - Usti '!$H$6:$H$143="Active")*'Rent Roll - Usti '!$P$6:$P$143)*12</f>
        <v>80123.520000000004</v>
      </c>
      <c r="F48" s="267">
        <f t="shared" ref="F48:F74" si="6">E48/(1+$F$3)</f>
        <v>78706.797642436155</v>
      </c>
      <c r="G48" s="267">
        <v>672472.43332869571</v>
      </c>
      <c r="H48" s="267">
        <v>594232.04225853668</v>
      </c>
      <c r="I48" s="264">
        <v>543313.48876400793</v>
      </c>
      <c r="J48" s="265">
        <f t="shared" si="5"/>
        <v>0.14747198745658646</v>
      </c>
      <c r="K48" s="264">
        <v>82129.920765368501</v>
      </c>
      <c r="L48" s="267"/>
      <c r="M48" s="267">
        <f t="shared" si="3"/>
        <v>3043.773046296963</v>
      </c>
      <c r="N48" s="302" cm="1">
        <f t="array" ref="N48">SUMPRODUCT((TRIM('Rent Roll - Usti '!$D$6:$D$149)=B48)*('Rent Roll - Usti '!$H$6:$H$149="Active")*IFERROR('Rent Roll - Usti '!$U$6:$U$149,0))*12+SUMPRODUCT((TRIM('Rent Roll - Usti '!$D$6:$D$149)=B48)*('Rent Roll - Usti '!$H$6:$H$149="Active")*IFERROR('Rent Roll - Usti '!$AA$6:$AA$149,0))*12</f>
        <v>532705.07999999996</v>
      </c>
      <c r="O48" s="265">
        <f>(F48+N48/'Portfolio Overview'!$C$14)/I48</f>
        <v>0.18504781333699233</v>
      </c>
    </row>
    <row r="49" spans="2:15">
      <c r="B49" s="262" t="s">
        <v>598</v>
      </c>
      <c r="C49" s="262" t="str">
        <f>IFERROR(INDEX('Rent Roll - Usti '!$G$6:$G$143,MATCH(B49,'Rent Roll - Usti '!$D$6:$D$143,0)),"-")</f>
        <v>Retail</v>
      </c>
      <c r="D49" s="263" cm="1">
        <f t="array" ref="D49">SUMPRODUCT((TRIM('Rent Roll - Usti '!$D$6:$D$143)=B49)*('Rent Roll - Usti '!$H$6:$H$143="Active")*'Rent Roll - Usti '!$I$6:$I$143)</f>
        <v>1559</v>
      </c>
      <c r="E49" s="267" cm="1">
        <f t="array" ref="E49">SUMPRODUCT((TRIM('Rent Roll - Usti '!$D$6:$D$143)=B49)*('Rent Roll - Usti '!$H$6:$H$143="Active")*'Rent Roll - Usti '!$P$6:$P$143)*12</f>
        <v>332736.59999999998</v>
      </c>
      <c r="F49" s="267">
        <f t="shared" si="6"/>
        <v>326853.24165029469</v>
      </c>
      <c r="G49" s="267">
        <v>2652423.5374985989</v>
      </c>
      <c r="H49" s="267">
        <v>2532275.3616040871</v>
      </c>
      <c r="I49" s="267">
        <v>2567564.4943495002</v>
      </c>
      <c r="J49" s="265">
        <f t="shared" si="5"/>
        <v>0.12959230458758145</v>
      </c>
      <c r="K49" s="267">
        <v>512217.69371282897</v>
      </c>
      <c r="L49" s="267"/>
      <c r="M49" s="267">
        <f t="shared" si="3"/>
        <v>1646.930400480757</v>
      </c>
      <c r="N49" s="302" cm="1">
        <f t="array" ref="N49">SUMPRODUCT((TRIM('Rent Roll - Usti '!$D$6:$D$149)=B49)*('Rent Roll - Usti '!$H$6:$H$149="Active")*IFERROR('Rent Roll - Usti '!$U$6:$U$149,0))*12+SUMPRODUCT((TRIM('Rent Roll - Usti '!$D$6:$D$149)=B49)*('Rent Roll - Usti '!$H$6:$H$149="Active")*IFERROR('Rent Roll - Usti '!$AA$6:$AA$149,0))*12</f>
        <v>3117236.6399999997</v>
      </c>
      <c r="O49" s="265">
        <f>(F49+N49/'Portfolio Overview'!$C$14)/I49</f>
        <v>0.17705839236006071</v>
      </c>
    </row>
    <row r="50" spans="2:15">
      <c r="B50" s="261" t="s">
        <v>726</v>
      </c>
      <c r="C50" s="262" t="str">
        <f>IFERROR(INDEX('Rent Roll - Usti '!$G$6:$G$143,MATCH(B50,'Rent Roll - Usti '!$D$6:$D$143,0)),"-")</f>
        <v>Retail</v>
      </c>
      <c r="D50" s="263" cm="1">
        <f t="array" ref="D50">SUMPRODUCT((TRIM('Rent Roll - Usti '!$D$6:$D$143)=B50)*('Rent Roll - Usti '!$H$6:$H$143="Active")*'Rent Roll - Usti '!$I$6:$I$143)</f>
        <v>28</v>
      </c>
      <c r="E50" s="267" cm="1">
        <f t="array" ref="E50">SUMPRODUCT((TRIM('Rent Roll - Usti '!$D$6:$D$143)=B50)*('Rent Roll - Usti '!$H$6:$H$143="Active")*'Rent Roll - Usti '!$P$6:$P$143)*12</f>
        <v>22646.400000000001</v>
      </c>
      <c r="F50" s="267">
        <f t="shared" si="6"/>
        <v>22245.972495088408</v>
      </c>
      <c r="G50" s="267">
        <v>159503.53423907331</v>
      </c>
      <c r="H50" s="267">
        <v>159165.40887970111</v>
      </c>
      <c r="I50" s="264">
        <v>183137.9869582206</v>
      </c>
      <c r="J50" s="265">
        <f t="shared" si="5"/>
        <v>0.12365757850754547</v>
      </c>
      <c r="K50" s="264">
        <v>24667.427375557199</v>
      </c>
      <c r="L50" s="267"/>
      <c r="M50" s="267">
        <f t="shared" si="3"/>
        <v>6540.6423913650215</v>
      </c>
      <c r="N50" s="302" cm="1">
        <f t="array" ref="N50">SUMPRODUCT((TRIM('Rent Roll - Usti '!$D$6:$D$149)=B50)*('Rent Roll - Usti '!$H$6:$H$149="Active")*IFERROR('Rent Roll - Usti '!$U$6:$U$149,0))*12+SUMPRODUCT((TRIM('Rent Roll - Usti '!$D$6:$D$149)=B50)*('Rent Roll - Usti '!$H$6:$H$149="Active")*IFERROR('Rent Roll - Usti '!$AA$6:$AA$149,0))*12</f>
        <v>83277.600000000006</v>
      </c>
      <c r="O50" s="265">
        <f>(F50+N50/'Portfolio Overview'!$C$14)/I50</f>
        <v>0.14010740925302753</v>
      </c>
    </row>
    <row r="51" spans="2:15">
      <c r="B51" s="262" t="s">
        <v>656</v>
      </c>
      <c r="C51" s="262" t="str">
        <f>IFERROR(INDEX('Rent Roll - Usti '!$G$6:$G$143,MATCH(B51,'Rent Roll - Usti '!$D$6:$D$143,0)),"-")</f>
        <v>Retail</v>
      </c>
      <c r="D51" s="263" cm="1">
        <f t="array" ref="D51">SUMPRODUCT((TRIM('Rent Roll - Usti '!$D$6:$D$143)=B51)*('Rent Roll - Usti '!$H$6:$H$143="Active")*'Rent Roll - Usti '!$I$6:$I$143)</f>
        <v>40</v>
      </c>
      <c r="E51" s="267" cm="1">
        <f t="array" ref="E51">SUMPRODUCT((TRIM('Rent Roll - Usti '!$D$6:$D$143)=B51)*('Rent Roll - Usti '!$H$6:$H$143="Active")*'Rent Roll - Usti '!$P$6:$P$143)*12</f>
        <v>26774.399999999998</v>
      </c>
      <c r="F51" s="267">
        <f t="shared" si="6"/>
        <v>26300.982318271119</v>
      </c>
      <c r="G51" s="267">
        <v>164883.6061545187</v>
      </c>
      <c r="H51" s="267">
        <v>165643.06680862911</v>
      </c>
      <c r="I51" s="267">
        <v>185322.9939191525</v>
      </c>
      <c r="J51" s="265">
        <f t="shared" si="5"/>
        <v>0.14447424700941525</v>
      </c>
      <c r="K51" s="267">
        <v>44146.9653178847</v>
      </c>
      <c r="L51" s="267"/>
      <c r="M51" s="267">
        <f t="shared" si="3"/>
        <v>4633.0748479788126</v>
      </c>
      <c r="N51" s="302" cm="1">
        <f t="array" ref="N51">SUMPRODUCT((TRIM('Rent Roll - Usti '!$D$6:$D$149)=B51)*('Rent Roll - Usti '!$H$6:$H$149="Active")*IFERROR('Rent Roll - Usti '!$U$6:$U$149,0))*12+SUMPRODUCT((TRIM('Rent Roll - Usti '!$D$6:$D$149)=B51)*('Rent Roll - Usti '!$H$6:$H$149="Active")*IFERROR('Rent Roll - Usti '!$AA$6:$AA$149,0))*12</f>
        <v>119745.60000000001</v>
      </c>
      <c r="O51" s="265">
        <f>(F51+N51/'Portfolio Overview'!$C$14)/I51</f>
        <v>0.16840106138832925</v>
      </c>
    </row>
    <row r="52" spans="2:15">
      <c r="B52" s="262" t="s">
        <v>750</v>
      </c>
      <c r="C52" s="262" t="str">
        <f>IFERROR(INDEX('Rent Roll - Usti '!$G$6:$G$143,MATCH(B52,'Rent Roll - Usti '!$D$6:$D$143,0)),"-")</f>
        <v>Retail</v>
      </c>
      <c r="D52" s="263" cm="1">
        <f t="array" ref="D52">SUMPRODUCT((TRIM('Rent Roll - Usti '!$D$6:$D$143)=B52)*('Rent Roll - Usti '!$H$6:$H$143="Active")*'Rent Roll - Usti '!$I$6:$I$143)</f>
        <v>119</v>
      </c>
      <c r="E52" s="267" cm="1">
        <f t="array" ref="E52">SUMPRODUCT((TRIM('Rent Roll - Usti '!$D$6:$D$143)=B52)*('Rent Roll - Usti '!$H$6:$H$143="Active")*'Rent Roll - Usti '!$P$6:$P$143)*12</f>
        <v>39739.681967213117</v>
      </c>
      <c r="F52" s="267">
        <f t="shared" si="6"/>
        <v>39037.015684885184</v>
      </c>
      <c r="G52" s="267">
        <v>320336.0940942603</v>
      </c>
      <c r="H52" s="267">
        <v>389948.51663022733</v>
      </c>
      <c r="I52" s="267">
        <v>403651.60981257772</v>
      </c>
      <c r="J52" s="265">
        <f t="shared" si="5"/>
        <v>9.8450448359824264E-2</v>
      </c>
      <c r="K52" s="267">
        <v>100722.073452194</v>
      </c>
      <c r="L52" s="267"/>
      <c r="M52" s="267">
        <f t="shared" ref="M52:M75" si="7">I52/D52</f>
        <v>3392.0303345594766</v>
      </c>
      <c r="N52" s="302" cm="1">
        <f t="array" ref="N52">SUMPRODUCT((TRIM('Rent Roll - Usti '!$D$6:$D$149)=B52)*('Rent Roll - Usti '!$H$6:$H$149="Active")*IFERROR('Rent Roll - Usti '!$U$6:$U$149,0))*12+SUMPRODUCT((TRIM('Rent Roll - Usti '!$D$6:$D$149)=B52)*('Rent Roll - Usti '!$H$6:$H$149="Active")*IFERROR('Rent Roll - Usti '!$AA$6:$AA$149,0))*12</f>
        <v>201825.36</v>
      </c>
      <c r="O52" s="265">
        <f>(F52+N52/'Portfolio Overview'!$C$14)/I52</f>
        <v>0.1172014323302026</v>
      </c>
    </row>
    <row r="53" spans="2:15">
      <c r="B53" s="262" t="s">
        <v>259</v>
      </c>
      <c r="C53" s="262" t="str">
        <f>IFERROR(INDEX('Rent Roll - Usti '!$G$6:$G$143,MATCH(B53,'Rent Roll - Usti '!$D$6:$D$143,0)),"-")</f>
        <v>Retail</v>
      </c>
      <c r="D53" s="263" cm="1">
        <f t="array" ref="D53">SUMPRODUCT((TRIM('Rent Roll - Usti '!$D$6:$D$143)=B53)*('Rent Roll - Usti '!$H$6:$H$143="Active")*'Rent Roll - Usti '!$I$6:$I$143)</f>
        <v>355</v>
      </c>
      <c r="E53" s="267" cm="1">
        <f t="array" ref="E53">SUMPRODUCT((TRIM('Rent Roll - Usti '!$D$6:$D$143)=B53)*('Rent Roll - Usti '!$H$6:$H$143="Active")*'Rent Roll - Usti '!$P$6:$P$143)*12</f>
        <v>101771.40000000001</v>
      </c>
      <c r="F53" s="267">
        <f t="shared" si="6"/>
        <v>99971.905697445982</v>
      </c>
      <c r="G53" s="267">
        <v>1245622.0703038061</v>
      </c>
      <c r="H53" s="267">
        <v>1233159.5565595019</v>
      </c>
      <c r="I53" s="267">
        <v>1234728.9837375439</v>
      </c>
      <c r="J53" s="265">
        <f t="shared" si="5"/>
        <v>8.2424079567595787E-2</v>
      </c>
      <c r="K53" s="267">
        <v>241509.48528592399</v>
      </c>
      <c r="L53" s="267"/>
      <c r="M53" s="267">
        <f t="shared" si="7"/>
        <v>3478.1098133451942</v>
      </c>
      <c r="N53" s="302" cm="1">
        <f t="array" ref="N53">SUMPRODUCT((TRIM('Rent Roll - Usti '!$D$6:$D$149)=B53)*('Rent Roll - Usti '!$H$6:$H$149="Active")*IFERROR('Rent Roll - Usti '!$U$6:$U$149,0))*12+SUMPRODUCT((TRIM('Rent Roll - Usti '!$D$6:$D$149)=B53)*('Rent Roll - Usti '!$H$6:$H$149="Active")*IFERROR('Rent Roll - Usti '!$AA$6:$AA$149,0))*12</f>
        <v>1463736.0000000002</v>
      </c>
      <c r="O53" s="265">
        <f>(F53+N53/'Portfolio Overview'!$C$14)/I53</f>
        <v>0.12955157620185617</v>
      </c>
    </row>
    <row r="54" spans="2:15">
      <c r="B54" s="261" t="s">
        <v>659</v>
      </c>
      <c r="C54" s="262" t="str">
        <f>IFERROR(INDEX('Rent Roll - Usti '!$G$6:$G$143,MATCH(B54,'Rent Roll - Usti '!$D$6:$D$143,0)),"-")</f>
        <v>Retail</v>
      </c>
      <c r="D54" s="263" cm="1">
        <f t="array" ref="D54">SUMPRODUCT((TRIM('Rent Roll - Usti '!$D$6:$D$143)=B54)*('Rent Roll - Usti '!$H$6:$H$143="Active")*'Rent Roll - Usti '!$I$6:$I$143)</f>
        <v>154.5</v>
      </c>
      <c r="E54" s="267" cm="1">
        <f t="array" ref="E54">SUMPRODUCT((TRIM('Rent Roll - Usti '!$D$6:$D$143)=B54)*('Rent Roll - Usti '!$H$6:$H$143="Active")*'Rent Roll - Usti '!$P$6:$P$143)*12</f>
        <v>78572.52</v>
      </c>
      <c r="F54" s="267">
        <f t="shared" si="6"/>
        <v>77183.222003929273</v>
      </c>
      <c r="G54" s="267">
        <v>412646.29089089832</v>
      </c>
      <c r="H54" s="267">
        <v>384753.87268601463</v>
      </c>
      <c r="I54" s="264">
        <v>300915.24205275602</v>
      </c>
      <c r="J54" s="265">
        <f t="shared" si="5"/>
        <v>0.26111179833896481</v>
      </c>
      <c r="K54" s="264">
        <v>62260.440643971298</v>
      </c>
      <c r="L54" s="267"/>
      <c r="M54" s="267">
        <f t="shared" si="7"/>
        <v>1947.6714695971264</v>
      </c>
      <c r="N54" s="302" cm="1">
        <f t="array" ref="N54">SUMPRODUCT((TRIM('Rent Roll - Usti '!$D$6:$D$149)=B54)*('Rent Roll - Usti '!$H$6:$H$149="Active")*IFERROR('Rent Roll - Usti '!$U$6:$U$149,0))*12+SUMPRODUCT((TRIM('Rent Roll - Usti '!$D$6:$D$149)=B54)*('Rent Roll - Usti '!$H$6:$H$149="Active")*IFERROR('Rent Roll - Usti '!$AA$6:$AA$149,0))*12</f>
        <v>471212.64</v>
      </c>
      <c r="O54" s="265">
        <f>(F54+N54/'Portfolio Overview'!$C$14)/I54</f>
        <v>0.3206724085768804</v>
      </c>
    </row>
    <row r="55" spans="2:15">
      <c r="B55" s="261" t="s">
        <v>403</v>
      </c>
      <c r="C55" s="262" t="str">
        <f>IFERROR(INDEX('Rent Roll - Usti '!$G$6:$G$143,MATCH(B55,'Rent Roll - Usti '!$D$6:$D$143,0)),"-")</f>
        <v>Retail</v>
      </c>
      <c r="D55" s="263" cm="1">
        <f t="array" ref="D55">SUMPRODUCT((TRIM('Rent Roll - Usti '!$D$6:$D$143)=B55)*('Rent Roll - Usti '!$H$6:$H$143="Active")*'Rent Roll - Usti '!$I$6:$I$143)</f>
        <v>61</v>
      </c>
      <c r="E55" s="267" cm="1">
        <f t="array" ref="E55">SUMPRODUCT((TRIM('Rent Roll - Usti '!$D$6:$D$143)=B55)*('Rent Roll - Usti '!$H$6:$H$143="Active")*'Rent Roll - Usti '!$P$6:$P$143)*12</f>
        <v>14603.400000000001</v>
      </c>
      <c r="F55" s="267">
        <f t="shared" si="6"/>
        <v>14345.186640471515</v>
      </c>
      <c r="G55" s="267">
        <v>294934.85610674397</v>
      </c>
      <c r="H55" s="267">
        <v>310627.78800215822</v>
      </c>
      <c r="I55" s="264">
        <v>370732.63113350701</v>
      </c>
      <c r="J55" s="265">
        <f t="shared" si="5"/>
        <v>3.9390651843487369E-2</v>
      </c>
      <c r="K55" s="264">
        <v>87094.209973402903</v>
      </c>
      <c r="L55" s="267"/>
      <c r="M55" s="267">
        <f t="shared" si="7"/>
        <v>6077.5841169427376</v>
      </c>
      <c r="N55" s="302" cm="1">
        <f t="array" ref="N55">SUMPRODUCT((TRIM('Rent Roll - Usti '!$D$6:$D$149)=B55)*('Rent Roll - Usti '!$H$6:$H$149="Active")*IFERROR('Rent Roll - Usti '!$U$6:$U$149,0))*12+SUMPRODUCT((TRIM('Rent Roll - Usti '!$D$6:$D$149)=B55)*('Rent Roll - Usti '!$H$6:$H$149="Active")*IFERROR('Rent Roll - Usti '!$AA$6:$AA$149,0))*12</f>
        <v>181557.96</v>
      </c>
      <c r="O55" s="265">
        <f>(F55+N55/'Portfolio Overview'!$C$14)/I55</f>
        <v>5.8764955687501876E-2</v>
      </c>
    </row>
    <row r="56" spans="2:15">
      <c r="B56" s="261" t="s">
        <v>729</v>
      </c>
      <c r="C56" s="262" t="str">
        <f>IFERROR(INDEX('Rent Roll - Usti '!$G$6:$G$143,MATCH(B56,'Rent Roll - Usti '!$D$6:$D$143,0)),"-")</f>
        <v>Retail</v>
      </c>
      <c r="D56" s="263" cm="1">
        <f t="array" ref="D56">SUMPRODUCT((TRIM('Rent Roll - Usti '!$D$6:$D$143)=B56)*('Rent Roll - Usti '!$H$6:$H$143="Active")*'Rent Roll - Usti '!$I$6:$I$143)</f>
        <v>60.5</v>
      </c>
      <c r="E56" s="267" cm="1">
        <f t="array" ref="E56">SUMPRODUCT((TRIM('Rent Roll - Usti '!$D$6:$D$143)=B56)*('Rent Roll - Usti '!$H$6:$H$143="Active")*'Rent Roll - Usti '!$P$6:$P$143)*12</f>
        <v>26687.568196721313</v>
      </c>
      <c r="F56" s="267">
        <f t="shared" si="6"/>
        <v>26215.685851396182</v>
      </c>
      <c r="G56" s="267">
        <v>274780.06803660042</v>
      </c>
      <c r="H56" s="267">
        <v>249740.4571363845</v>
      </c>
      <c r="I56" s="264">
        <v>253978.0798353251</v>
      </c>
      <c r="J56" s="265">
        <f t="shared" si="5"/>
        <v>0.10507823436583606</v>
      </c>
      <c r="K56" s="264">
        <v>69337.225258415099</v>
      </c>
      <c r="L56" s="267"/>
      <c r="M56" s="267">
        <f t="shared" si="7"/>
        <v>4197.9847906665309</v>
      </c>
      <c r="N56" s="302" cm="1">
        <f t="array" ref="N56">SUMPRODUCT((TRIM('Rent Roll - Usti '!$D$6:$D$149)=B56)*('Rent Roll - Usti '!$H$6:$H$149="Active")*IFERROR('Rent Roll - Usti '!$U$6:$U$149,0))*12+SUMPRODUCT((TRIM('Rent Roll - Usti '!$D$6:$D$149)=B56)*('Rent Roll - Usti '!$H$6:$H$149="Active")*IFERROR('Rent Roll - Usti '!$AA$6:$AA$149,0))*12</f>
        <v>152772.6</v>
      </c>
      <c r="O56" s="265">
        <f>(F56+N56/'Portfolio Overview'!$C$14)/I56</f>
        <v>0.12787268099515181</v>
      </c>
    </row>
    <row r="57" spans="2:15">
      <c r="B57" s="261" t="s">
        <v>742</v>
      </c>
      <c r="C57" s="262" t="str">
        <f>IFERROR(INDEX('Rent Roll - Usti '!$G$6:$G$143,MATCH(B57,'Rent Roll - Usti '!$D$6:$D$143,0)),"-")</f>
        <v>Retail</v>
      </c>
      <c r="D57" s="263" cm="1">
        <f t="array" ref="D57">SUMPRODUCT((TRIM('Rent Roll - Usti '!$D$6:$D$143)=B57)*('Rent Roll - Usti '!$H$6:$H$143="Active")*'Rent Roll - Usti '!$I$6:$I$143)</f>
        <v>90</v>
      </c>
      <c r="E57" s="267" cm="1">
        <f t="array" ref="E57">SUMPRODUCT((TRIM('Rent Roll - Usti '!$D$6:$D$143)=B57)*('Rent Roll - Usti '!$H$6:$H$143="Active")*'Rent Roll - Usti '!$P$6:$P$143)*12</f>
        <v>89574.491803278681</v>
      </c>
      <c r="F57" s="267">
        <f t="shared" si="6"/>
        <v>87990.659924635242</v>
      </c>
      <c r="G57" s="267"/>
      <c r="H57" s="267"/>
      <c r="I57" s="264">
        <v>1077796.3910974001</v>
      </c>
      <c r="J57" s="265">
        <f t="shared" si="5"/>
        <v>8.310891792101377E-2</v>
      </c>
      <c r="K57" s="264">
        <v>182387.05871278301</v>
      </c>
      <c r="L57" s="267"/>
      <c r="M57" s="267">
        <f t="shared" si="7"/>
        <v>11975.515456637779</v>
      </c>
      <c r="N57" s="302" cm="1">
        <f t="array" ref="N57">SUMPRODUCT((TRIM('Rent Roll - Usti '!$D$6:$D$149)=B57)*('Rent Roll - Usti '!$H$6:$H$149="Active")*IFERROR('Rent Roll - Usti '!$U$6:$U$149,0))*12+SUMPRODUCT((TRIM('Rent Roll - Usti '!$D$6:$D$149)=B57)*('Rent Roll - Usti '!$H$6:$H$149="Active")*IFERROR('Rent Roll - Usti '!$AA$6:$AA$149,0))*12</f>
        <v>265528.8</v>
      </c>
      <c r="O57" s="265">
        <f>(F57+N57/'Portfolio Overview'!$C$14)/I57</f>
        <v>9.1736239432771108E-2</v>
      </c>
    </row>
    <row r="58" spans="2:15">
      <c r="B58" s="262" t="s">
        <v>793</v>
      </c>
      <c r="C58" s="262" t="str">
        <f>IFERROR(INDEX('Rent Roll - Usti '!$G$6:$G$143,MATCH(B58,'Rent Roll - Usti '!$D$6:$D$143,0)),"-")</f>
        <v>Retail</v>
      </c>
      <c r="D58" s="263" cm="1">
        <f t="array" ref="D58">SUMPRODUCT((TRIM('Rent Roll - Usti '!$D$6:$D$143)=B58)*('Rent Roll - Usti '!$H$6:$H$143="Active")*'Rent Roll - Usti '!$I$6:$I$143)</f>
        <v>216.5</v>
      </c>
      <c r="E58" s="267" cm="1">
        <f t="array" ref="E58">SUMPRODUCT((TRIM('Rent Roll - Usti '!$D$6:$D$143)=B58)*('Rent Roll - Usti '!$H$6:$H$143="Active")*'Rent Roll - Usti '!$P$6:$P$143)*12</f>
        <v>51960</v>
      </c>
      <c r="F58" s="267">
        <f t="shared" si="6"/>
        <v>51041.257367387036</v>
      </c>
      <c r="G58" s="267">
        <v>263341.66964822751</v>
      </c>
      <c r="H58" s="267">
        <v>271456.45561774092</v>
      </c>
      <c r="I58" s="267">
        <v>265519.70121025329</v>
      </c>
      <c r="J58" s="265">
        <f t="shared" si="5"/>
        <v>0.19569169354727156</v>
      </c>
      <c r="K58" s="267">
        <v>54358.9384355496</v>
      </c>
      <c r="L58" s="267"/>
      <c r="M58" s="267">
        <f t="shared" si="7"/>
        <v>1226.4189432344263</v>
      </c>
      <c r="N58" s="302" cm="1">
        <f t="array" ref="N58">SUMPRODUCT((TRIM('Rent Roll - Usti '!$D$6:$D$149)=B58)*('Rent Roll - Usti '!$H$6:$H$149="Active")*IFERROR('Rent Roll - Usti '!$U$6:$U$149,0))*12+SUMPRODUCT((TRIM('Rent Roll - Usti '!$D$6:$D$149)=B58)*('Rent Roll - Usti '!$H$6:$H$149="Active")*IFERROR('Rent Roll - Usti '!$AA$6:$AA$149,0))*12</f>
        <v>654955.80000000005</v>
      </c>
      <c r="O58" s="265">
        <f>(F58+N58/'Portfolio Overview'!$C$14)/I58</f>
        <v>0.29332553415833545</v>
      </c>
    </row>
    <row r="59" spans="2:15">
      <c r="B59" s="262" t="s">
        <v>731</v>
      </c>
      <c r="C59" s="262" t="str">
        <f>IFERROR(INDEX('Rent Roll - Usti '!$G$6:$G$143,MATCH(B59,'Rent Roll - Usti '!$D$6:$D$143,0)),"-")</f>
        <v>Retail</v>
      </c>
      <c r="D59" s="263" cm="1">
        <f t="array" ref="D59">SUMPRODUCT((TRIM('Rent Roll - Usti '!$D$6:$D$143)=B59)*('Rent Roll - Usti '!$H$6:$H$143="Active")*'Rent Roll - Usti '!$I$6:$I$143)</f>
        <v>321.2</v>
      </c>
      <c r="E59" s="267" cm="1">
        <f t="array" ref="E59">SUMPRODUCT((TRIM('Rent Roll - Usti '!$D$6:$D$143)=B59)*('Rent Roll - Usti '!$H$6:$H$143="Active")*'Rent Roll - Usti '!$P$6:$P$143)*12</f>
        <v>67893.216</v>
      </c>
      <c r="F59" s="267">
        <f t="shared" si="6"/>
        <v>66692.746561886044</v>
      </c>
      <c r="G59" s="267">
        <v>748098.76843768964</v>
      </c>
      <c r="H59" s="267">
        <v>756251.37985232263</v>
      </c>
      <c r="I59" s="267">
        <v>734701.96506145794</v>
      </c>
      <c r="J59" s="265">
        <f t="shared" si="5"/>
        <v>9.2409193426236061E-2</v>
      </c>
      <c r="K59" s="267">
        <v>185479.634512497</v>
      </c>
      <c r="L59" s="267"/>
      <c r="M59" s="267">
        <f t="shared" si="7"/>
        <v>2287.3660182486237</v>
      </c>
      <c r="N59" s="302" cm="1">
        <f t="array" ref="N59">SUMPRODUCT((TRIM('Rent Roll - Usti '!$D$6:$D$149)=B59)*('Rent Roll - Usti '!$H$6:$H$149="Active")*IFERROR('Rent Roll - Usti '!$U$6:$U$149,0))*12+SUMPRODUCT((TRIM('Rent Roll - Usti '!$D$6:$D$149)=B59)*('Rent Roll - Usti '!$H$6:$H$149="Active")*IFERROR('Rent Roll - Usti '!$AA$6:$AA$149,0))*12</f>
        <v>586559.4</v>
      </c>
      <c r="O59" s="265">
        <f>(F59+N59/'Portfolio Overview'!$C$14)/I59</f>
        <v>0.12349506405148576</v>
      </c>
    </row>
    <row r="60" spans="2:15">
      <c r="B60" s="262" t="s">
        <v>799</v>
      </c>
      <c r="C60" s="262" t="str">
        <f>IFERROR(INDEX('Rent Roll - Usti '!$G$6:$G$143,MATCH(B60,'Rent Roll - Usti '!$D$6:$D$143,0)),"-")</f>
        <v>Retail</v>
      </c>
      <c r="D60" s="263" cm="1">
        <f t="array" ref="D60">SUMPRODUCT((TRIM('Rent Roll - Usti '!$D$6:$D$143)=B60)*('Rent Roll - Usti '!$H$6:$H$143="Active")*'Rent Roll - Usti '!$I$6:$I$143)</f>
        <v>42</v>
      </c>
      <c r="E60" s="267" cm="1">
        <f t="array" ref="E60">SUMPRODUCT((TRIM('Rent Roll - Usti '!$D$6:$D$143)=B60)*('Rent Roll - Usti '!$H$6:$H$143="Active")*'Rent Roll - Usti '!$P$6:$P$143)*12</f>
        <v>28748.159999999996</v>
      </c>
      <c r="F60" s="267">
        <f t="shared" si="6"/>
        <v>28239.842829076617</v>
      </c>
      <c r="G60" s="267">
        <v>160801.14334009541</v>
      </c>
      <c r="H60" s="267">
        <v>111478.95740441899</v>
      </c>
      <c r="I60" s="267">
        <v>112477.6398456538</v>
      </c>
      <c r="J60" s="265">
        <f t="shared" si="5"/>
        <v>0.25559000028316153</v>
      </c>
      <c r="K60" s="267">
        <v>20819.797866047102</v>
      </c>
      <c r="L60" s="267"/>
      <c r="M60" s="267">
        <f t="shared" si="7"/>
        <v>2678.039043944138</v>
      </c>
      <c r="N60" s="302" cm="1">
        <f t="array" ref="N60">SUMPRODUCT((TRIM('Rent Roll - Usti '!$D$6:$D$149)=B60)*('Rent Roll - Usti '!$H$6:$H$149="Active")*IFERROR('Rent Roll - Usti '!$U$6:$U$149,0))*12+SUMPRODUCT((TRIM('Rent Roll - Usti '!$D$6:$D$149)=B60)*('Rent Roll - Usti '!$H$6:$H$149="Active")*IFERROR('Rent Roll - Usti '!$AA$6:$AA$149,0))*12</f>
        <v>128187.36</v>
      </c>
      <c r="O60" s="265">
        <f>(F60+N60/'Portfolio Overview'!$C$14)/I60</f>
        <v>0.29777850249086352</v>
      </c>
    </row>
    <row r="61" spans="2:15">
      <c r="B61" s="261" t="s">
        <v>672</v>
      </c>
      <c r="C61" s="262" t="str">
        <f>IFERROR(INDEX('Rent Roll - Usti '!$G$6:$G$143,MATCH(B61,'Rent Roll - Usti '!$D$6:$D$143,0)),"-")</f>
        <v>Retail</v>
      </c>
      <c r="D61" s="263" cm="1">
        <f t="array" ref="D61">SUMPRODUCT((TRIM('Rent Roll - Usti '!$D$6:$D$143)=B61)*('Rent Roll - Usti '!$H$6:$H$143="Active")*'Rent Roll - Usti '!$I$6:$I$143)</f>
        <v>100</v>
      </c>
      <c r="E61" s="267" cm="1">
        <f t="array" ref="E61">SUMPRODUCT((TRIM('Rent Roll - Usti '!$D$6:$D$143)=B61)*('Rent Roll - Usti '!$H$6:$H$143="Active")*'Rent Roll - Usti '!$P$6:$P$143)*12</f>
        <v>33600</v>
      </c>
      <c r="F61" s="267">
        <f t="shared" si="6"/>
        <v>33005.89390962672</v>
      </c>
      <c r="G61" s="267">
        <v>206457.57660199091</v>
      </c>
      <c r="H61" s="267">
        <v>206689.449653388</v>
      </c>
      <c r="I61" s="264">
        <v>204867.5704485157</v>
      </c>
      <c r="J61" s="265">
        <f t="shared" si="5"/>
        <v>0.16400838808426177</v>
      </c>
      <c r="K61" s="264">
        <v>39395.913064654203</v>
      </c>
      <c r="L61" s="267"/>
      <c r="M61" s="267">
        <f t="shared" si="7"/>
        <v>2048.675704485157</v>
      </c>
      <c r="N61" s="302" cm="1">
        <f t="array" ref="N61">SUMPRODUCT((TRIM('Rent Roll - Usti '!$D$6:$D$149)=B61)*('Rent Roll - Usti '!$H$6:$H$149="Active")*IFERROR('Rent Roll - Usti '!$U$6:$U$149,0))*12+SUMPRODUCT((TRIM('Rent Roll - Usti '!$D$6:$D$149)=B61)*('Rent Roll - Usti '!$H$6:$H$149="Active")*IFERROR('Rent Roll - Usti '!$AA$6:$AA$149,0))*12</f>
        <v>305196</v>
      </c>
      <c r="O61" s="265">
        <f>(F61+N61/'Portfolio Overview'!$C$14)/I61</f>
        <v>0.22216267121667194</v>
      </c>
    </row>
    <row r="62" spans="2:15">
      <c r="B62" s="262" t="s">
        <v>618</v>
      </c>
      <c r="C62" s="262" t="str">
        <f>IFERROR(INDEX('Rent Roll - Usti '!$G$6:$G$143,MATCH(B62,'Rent Roll - Usti '!$D$6:$D$143,0)),"-")</f>
        <v>Retail</v>
      </c>
      <c r="D62" s="263" cm="1">
        <f t="array" ref="D62">SUMPRODUCT((TRIM('Rent Roll - Usti '!$D$6:$D$143)=B62)*('Rent Roll - Usti '!$H$6:$H$143="Active")*'Rent Roll - Usti '!$I$6:$I$143)</f>
        <v>179</v>
      </c>
      <c r="E62" s="267" cm="1">
        <f t="array" ref="E62">SUMPRODUCT((TRIM('Rent Roll - Usti '!$D$6:$D$143)=B62)*('Rent Roll - Usti '!$H$6:$H$143="Active")*'Rent Roll - Usti '!$P$6:$P$143)*12</f>
        <v>77027.28</v>
      </c>
      <c r="F62" s="267">
        <f t="shared" si="6"/>
        <v>75665.304518664052</v>
      </c>
      <c r="G62" s="267"/>
      <c r="H62" s="267"/>
      <c r="I62" s="267">
        <v>1191913.9354104199</v>
      </c>
      <c r="J62" s="265">
        <f t="shared" si="5"/>
        <v>6.4624867376415623E-2</v>
      </c>
      <c r="K62" s="267">
        <v>300943.903334192</v>
      </c>
      <c r="L62" s="267"/>
      <c r="M62" s="267">
        <f t="shared" si="7"/>
        <v>6658.7370693319554</v>
      </c>
      <c r="N62" s="302" cm="1">
        <f t="array" ref="N62">SUMPRODUCT((TRIM('Rent Roll - Usti '!$D$6:$D$149)=B62)*('Rent Roll - Usti '!$H$6:$H$149="Active")*IFERROR('Rent Roll - Usti '!$U$6:$U$149,0))*12+SUMPRODUCT((TRIM('Rent Roll - Usti '!$D$6:$D$149)=B62)*('Rent Roll - Usti '!$H$6:$H$149="Active")*IFERROR('Rent Roll - Usti '!$AA$6:$AA$149,0))*12</f>
        <v>495092.52</v>
      </c>
      <c r="O62" s="265">
        <f>(F62+N62/'Portfolio Overview'!$C$14)/I62</f>
        <v>8.0505797203221055E-2</v>
      </c>
    </row>
    <row r="63" spans="2:15">
      <c r="B63" s="261" t="s">
        <v>692</v>
      </c>
      <c r="C63" s="262" t="str">
        <f>IFERROR(INDEX('Rent Roll - Usti '!$G$6:$G$143,MATCH(B63,'Rent Roll - Usti '!$D$6:$D$143,0)),"-")</f>
        <v>Retail</v>
      </c>
      <c r="D63" s="263" cm="1">
        <f t="array" ref="D63">SUMPRODUCT((TRIM('Rent Roll - Usti '!$D$6:$D$143)=B63)*('Rent Roll - Usti '!$H$6:$H$143="Active")*'Rent Roll - Usti '!$I$6:$I$143)</f>
        <v>49.5</v>
      </c>
      <c r="E63" s="267" cm="1">
        <f t="array" ref="E63">SUMPRODUCT((TRIM('Rent Roll - Usti '!$D$6:$D$143)=B63)*('Rent Roll - Usti '!$H$6:$H$143="Active")*'Rent Roll - Usti '!$P$6:$P$143)*12</f>
        <v>28725.840000000004</v>
      </c>
      <c r="F63" s="267">
        <f t="shared" si="6"/>
        <v>28217.917485265229</v>
      </c>
      <c r="G63" s="267">
        <v>296885.73942075309</v>
      </c>
      <c r="H63" s="267">
        <v>274187.00744597852</v>
      </c>
      <c r="I63" s="264">
        <v>227518.5869371905</v>
      </c>
      <c r="J63" s="265">
        <f t="shared" si="5"/>
        <v>0.12625711326138883</v>
      </c>
      <c r="K63" s="264">
        <v>19522.022872114641</v>
      </c>
      <c r="L63" s="267"/>
      <c r="M63" s="267">
        <f t="shared" si="7"/>
        <v>4596.3350896402117</v>
      </c>
      <c r="N63" s="302" cm="1">
        <f t="array" ref="N63">SUMPRODUCT((TRIM('Rent Roll - Usti '!$D$6:$D$149)=B63)*('Rent Roll - Usti '!$H$6:$H$149="Active")*IFERROR('Rent Roll - Usti '!$U$6:$U$149,0))*12+SUMPRODUCT((TRIM('Rent Roll - Usti '!$D$6:$D$149)=B63)*('Rent Roll - Usti '!$H$6:$H$149="Active")*IFERROR('Rent Roll - Usti '!$AA$6:$AA$149,0))*12</f>
        <v>147721.85999999999</v>
      </c>
      <c r="O63" s="265">
        <f>(F63+N63/'Portfolio Overview'!$C$14)/I63</f>
        <v>0.15063425163101257</v>
      </c>
    </row>
    <row r="64" spans="2:15">
      <c r="B64" s="261" t="s">
        <v>796</v>
      </c>
      <c r="C64" s="262" t="str">
        <f>IFERROR(INDEX('Rent Roll - Usti '!$G$6:$G$143,MATCH(B64,'Rent Roll - Usti '!$D$6:$D$143,0)),"-")</f>
        <v>Retail</v>
      </c>
      <c r="D64" s="263" cm="1">
        <f t="array" ref="D64">SUMPRODUCT((TRIM('Rent Roll - Usti '!$D$6:$D$143)=B64)*('Rent Roll - Usti '!$H$6:$H$143="Active")*'Rent Roll - Usti '!$I$6:$I$143)</f>
        <v>524</v>
      </c>
      <c r="E64" s="267" cm="1">
        <f t="array" ref="E64">SUMPRODUCT((TRIM('Rent Roll - Usti '!$D$6:$D$143)=B64)*('Rent Roll - Usti '!$H$6:$H$143="Active")*'Rent Roll - Usti '!$P$6:$P$143)*12</f>
        <v>186816.48</v>
      </c>
      <c r="F64" s="267">
        <f t="shared" si="6"/>
        <v>183513.24165029472</v>
      </c>
      <c r="G64" s="267">
        <v>666528.98941605806</v>
      </c>
      <c r="H64" s="267">
        <v>695679.16513310897</v>
      </c>
      <c r="I64" s="264">
        <v>1184551.2804832889</v>
      </c>
      <c r="J64" s="265">
        <f t="shared" si="5"/>
        <v>0.15771075771728527</v>
      </c>
      <c r="K64" s="264">
        <v>215747.480400792</v>
      </c>
      <c r="L64" s="267"/>
      <c r="M64" s="267">
        <f t="shared" si="7"/>
        <v>2260.5940467238338</v>
      </c>
      <c r="N64" s="302" cm="1">
        <f t="array" ref="N64">SUMPRODUCT((TRIM('Rent Roll - Usti '!$D$6:$D$149)=B64)*('Rent Roll - Usti '!$H$6:$H$149="Active")*IFERROR('Rent Roll - Usti '!$U$6:$U$149,0))*12+SUMPRODUCT((TRIM('Rent Roll - Usti '!$D$6:$D$149)=B64)*('Rent Roll - Usti '!$H$6:$H$149="Active")*IFERROR('Rent Roll - Usti '!$AA$6:$AA$149,0))*12</f>
        <v>1599289.92</v>
      </c>
      <c r="O64" s="265">
        <f>(F64+N64/'Portfolio Overview'!$C$14)/I64</f>
        <v>0.21025506840120911</v>
      </c>
    </row>
    <row r="65" spans="2:15">
      <c r="B65" s="261" t="s">
        <v>787</v>
      </c>
      <c r="C65" s="262" t="str">
        <f>IFERROR(INDEX('Rent Roll - Usti '!$G$6:$G$143,MATCH(B65,'Rent Roll - Usti '!$D$6:$D$143,0)),"-")</f>
        <v>Retail</v>
      </c>
      <c r="D65" s="263" cm="1">
        <f t="array" ref="D65">SUMPRODUCT((TRIM('Rent Roll - Usti '!$D$6:$D$143)=B65)*('Rent Roll - Usti '!$H$6:$H$143="Active")*'Rent Roll - Usti '!$I$6:$I$143)</f>
        <v>1322</v>
      </c>
      <c r="E65" s="267" cm="1">
        <f t="array" ref="E65">SUMPRODUCT((TRIM('Rent Roll - Usti '!$D$6:$D$143)=B65)*('Rent Roll - Usti '!$H$6:$H$143="Active")*'Rent Roll - Usti '!$P$6:$P$143)*12</f>
        <v>220668.24</v>
      </c>
      <c r="F65" s="267">
        <f t="shared" si="6"/>
        <v>216766.44400785855</v>
      </c>
      <c r="G65" s="267">
        <v>2713831.9899344598</v>
      </c>
      <c r="H65" s="267">
        <v>2730068.1129220151</v>
      </c>
      <c r="I65" s="264">
        <v>2710255.4786160691</v>
      </c>
      <c r="J65" s="265">
        <f t="shared" si="5"/>
        <v>8.141971918923277E-2</v>
      </c>
      <c r="K65" s="264">
        <v>548057.58758105896</v>
      </c>
      <c r="L65" s="267"/>
      <c r="M65" s="267">
        <f t="shared" si="7"/>
        <v>2050.1176086354531</v>
      </c>
      <c r="N65" s="302" cm="1">
        <f t="array" ref="N65">SUMPRODUCT((TRIM('Rent Roll - Usti '!$D$6:$D$149)=B65)*('Rent Roll - Usti '!$H$6:$H$149="Active")*IFERROR('Rent Roll - Usti '!$U$6:$U$149,0))*12+SUMPRODUCT((TRIM('Rent Roll - Usti '!$D$6:$D$149)=B65)*('Rent Roll - Usti '!$H$6:$H$149="Active")*IFERROR('Rent Roll - Usti '!$AA$6:$AA$149,0))*12</f>
        <v>2308053.36</v>
      </c>
      <c r="O65" s="265">
        <f>(F65+N65/'Portfolio Overview'!$C$14)/I65</f>
        <v>0.11488171402443545</v>
      </c>
    </row>
    <row r="66" spans="2:15">
      <c r="B66" s="261" t="s">
        <v>664</v>
      </c>
      <c r="C66" s="262" t="str">
        <f>IFERROR(INDEX('Rent Roll - Usti '!$G$6:$G$143,MATCH(B66,'Rent Roll - Usti '!$D$6:$D$143,0)),"-")</f>
        <v>Retail</v>
      </c>
      <c r="D66" s="263" cm="1">
        <f t="array" ref="D66">SUMPRODUCT((TRIM('Rent Roll - Usti '!$D$6:$D$143)=B66)*('Rent Roll - Usti '!$H$6:$H$143="Active")*'Rent Roll - Usti '!$I$6:$I$143)</f>
        <v>57</v>
      </c>
      <c r="E66" s="267" cm="1">
        <f t="array" ref="E66">SUMPRODUCT((TRIM('Rent Roll - Usti '!$D$6:$D$143)=B66)*('Rent Roll - Usti '!$H$6:$H$143="Active")*'Rent Roll - Usti '!$P$6:$P$143)*12</f>
        <v>51539.399999999994</v>
      </c>
      <c r="F66" s="267">
        <f t="shared" si="6"/>
        <v>50628.094302554018</v>
      </c>
      <c r="G66" s="267">
        <v>369682.97128337779</v>
      </c>
      <c r="H66" s="267">
        <v>352333.77764056972</v>
      </c>
      <c r="I66" s="264">
        <v>424289.70293800777</v>
      </c>
      <c r="J66" s="265">
        <f t="shared" si="5"/>
        <v>0.12147219138978332</v>
      </c>
      <c r="K66" s="264">
        <v>65911.252690254274</v>
      </c>
      <c r="L66" s="267"/>
      <c r="M66" s="267">
        <f t="shared" si="7"/>
        <v>7443.6789989124172</v>
      </c>
      <c r="N66" s="302" cm="1">
        <f t="array" ref="N66">SUMPRODUCT((TRIM('Rent Roll - Usti '!$D$6:$D$149)=B66)*('Rent Roll - Usti '!$H$6:$H$149="Active")*IFERROR('Rent Roll - Usti '!$U$6:$U$149,0))*12+SUMPRODUCT((TRIM('Rent Roll - Usti '!$D$6:$D$149)=B66)*('Rent Roll - Usti '!$H$6:$H$149="Active")*IFERROR('Rent Roll - Usti '!$AA$6:$AA$149,0))*12</f>
        <v>173968.56</v>
      </c>
      <c r="O66" s="265">
        <f>(F66+N66/'Portfolio Overview'!$C$14)/I66</f>
        <v>0.13612857658104979</v>
      </c>
    </row>
    <row r="67" spans="2:15">
      <c r="B67" s="261" t="s">
        <v>192</v>
      </c>
      <c r="C67" s="262" t="str">
        <f>IFERROR(INDEX('Rent Roll - Usti '!$G$6:$G$143,MATCH(B67,'Rent Roll - Usti '!$D$6:$D$143,0)),"-")</f>
        <v>Retail</v>
      </c>
      <c r="D67" s="263" cm="1">
        <f t="array" ref="D67">SUMPRODUCT((TRIM('Rent Roll - Usti '!$D$6:$D$143)=B67)*('Rent Roll - Usti '!$H$6:$H$143="Active")*'Rent Roll - Usti '!$I$6:$I$143)</f>
        <v>99</v>
      </c>
      <c r="E67" s="267" cm="1">
        <f t="array" ref="E67">SUMPRODUCT((TRIM('Rent Roll - Usti '!$D$6:$D$143)=B67)*('Rent Roll - Usti '!$H$6:$H$143="Active")*'Rent Roll - Usti '!$P$6:$P$143)*12</f>
        <v>39881.159999999996</v>
      </c>
      <c r="F67" s="267">
        <f t="shared" si="6"/>
        <v>39175.992141453826</v>
      </c>
      <c r="G67" s="267">
        <v>242157.3040381569</v>
      </c>
      <c r="H67" s="267">
        <v>250804.92147090001</v>
      </c>
      <c r="I67" s="264">
        <v>247964.08358307561</v>
      </c>
      <c r="J67" s="265">
        <f t="shared" si="5"/>
        <v>0.16083442175865997</v>
      </c>
      <c r="K67" s="264">
        <v>53256.503356807698</v>
      </c>
      <c r="L67" s="267"/>
      <c r="M67" s="267">
        <f t="shared" si="7"/>
        <v>2504.6877129603599</v>
      </c>
      <c r="N67" s="302" cm="1">
        <f t="array" ref="N67">SUMPRODUCT((TRIM('Rent Roll - Usti '!$D$6:$D$149)=B67)*('Rent Roll - Usti '!$H$6:$H$149="Active")*IFERROR('Rent Roll - Usti '!$U$6:$U$149,0))*12+SUMPRODUCT((TRIM('Rent Roll - Usti '!$D$6:$D$149)=B67)*('Rent Roll - Usti '!$H$6:$H$149="Active")*IFERROR('Rent Roll - Usti '!$AA$6:$AA$149,0))*12</f>
        <v>295978.32</v>
      </c>
      <c r="O67" s="265">
        <f>(F67+N67/'Portfolio Overview'!$C$14)/I67</f>
        <v>0.20691001058085937</v>
      </c>
    </row>
    <row r="68" spans="2:15">
      <c r="B68" s="261" t="s">
        <v>720</v>
      </c>
      <c r="C68" s="262" t="str">
        <f>IFERROR(INDEX('Rent Roll - Usti '!$G$6:$G$143,MATCH(B68,'Rent Roll - Usti '!$D$6:$D$143,0)),"-")</f>
        <v>Retail</v>
      </c>
      <c r="D68" s="263" cm="1">
        <f t="array" ref="D68">SUMPRODUCT((TRIM('Rent Roll - Usti '!$D$6:$D$143)=B68)*('Rent Roll - Usti '!$H$6:$H$143="Active")*'Rent Roll - Usti '!$I$6:$I$143)</f>
        <v>235</v>
      </c>
      <c r="E68" s="267" cm="1">
        <f t="array" ref="E68">SUMPRODUCT((TRIM('Rent Roll - Usti '!$D$6:$D$143)=B68)*('Rent Roll - Usti '!$H$6:$H$143="Active")*'Rent Roll - Usti '!$P$6:$P$143)*12</f>
        <v>75717</v>
      </c>
      <c r="F68" s="267">
        <f t="shared" si="6"/>
        <v>74378.192534381145</v>
      </c>
      <c r="G68" s="267"/>
      <c r="H68" s="267">
        <v>314767.1522779169</v>
      </c>
      <c r="I68" s="264">
        <v>322070.45709130511</v>
      </c>
      <c r="J68" s="265">
        <f t="shared" si="5"/>
        <v>0.23509452150258744</v>
      </c>
      <c r="K68" s="264">
        <v>72119.187468902004</v>
      </c>
      <c r="L68" s="267"/>
      <c r="M68" s="267">
        <f t="shared" si="7"/>
        <v>1370.5125833672557</v>
      </c>
      <c r="N68" s="302" cm="1">
        <f t="array" ref="N68">SUMPRODUCT((TRIM('Rent Roll - Usti '!$D$6:$D$149)=B68)*('Rent Roll - Usti '!$H$6:$H$149="Active")*IFERROR('Rent Roll - Usti '!$U$6:$U$149,0))*12+SUMPRODUCT((TRIM('Rent Roll - Usti '!$D$6:$D$149)=B68)*('Rent Roll - Usti '!$H$6:$H$149="Active")*IFERROR('Rent Roll - Usti '!$AA$6:$AA$149,0))*12</f>
        <v>698203.8</v>
      </c>
      <c r="O68" s="265">
        <f>(F68+N68/'Portfolio Overview'!$C$14)/I68</f>
        <v>0.31978438289746264</v>
      </c>
    </row>
    <row r="69" spans="2:15">
      <c r="B69" s="261" t="s">
        <v>650</v>
      </c>
      <c r="C69" s="262" t="str">
        <f>IFERROR(INDEX('Rent Roll - Usti '!$G$6:$G$143,MATCH(B69,'Rent Roll - Usti '!$D$6:$D$143,0)),"-")</f>
        <v>Retail</v>
      </c>
      <c r="D69" s="263" cm="1">
        <f t="array" ref="D69">SUMPRODUCT((TRIM('Rent Roll - Usti '!$D$6:$D$143)=B69)*('Rent Roll - Usti '!$H$6:$H$143="Active")*'Rent Roll - Usti '!$I$6:$I$143)</f>
        <v>168.5</v>
      </c>
      <c r="E69" s="267" cm="1">
        <f t="array" ref="E69">SUMPRODUCT((TRIM('Rent Roll - Usti '!$D$6:$D$143)=B69)*('Rent Roll - Usti '!$H$6:$H$143="Active")*'Rent Roll - Usti '!$P$6:$P$143)*12</f>
        <v>46304.76</v>
      </c>
      <c r="F69" s="267">
        <f t="shared" si="6"/>
        <v>45486.011787819254</v>
      </c>
      <c r="G69" s="267">
        <v>603496.013464891</v>
      </c>
      <c r="H69" s="267">
        <v>607660.85585276189</v>
      </c>
      <c r="I69" s="264">
        <v>614854.81410294049</v>
      </c>
      <c r="J69" s="265">
        <f t="shared" ref="J69:J74" si="8">IFERROR(IF(OR(F69=0,I69="-",I69=0),"-",E69/I69),"-")</f>
        <v>7.5310071480138963E-2</v>
      </c>
      <c r="K69" s="264">
        <v>137993.25631727901</v>
      </c>
      <c r="L69" s="267"/>
      <c r="M69" s="267">
        <f t="shared" si="7"/>
        <v>3648.9899946762048</v>
      </c>
      <c r="N69" s="302" cm="1">
        <f t="array" ref="N69">SUMPRODUCT((TRIM('Rent Roll - Usti '!$D$6:$D$149)=B69)*('Rent Roll - Usti '!$H$6:$H$149="Active")*IFERROR('Rent Roll - Usti '!$U$6:$U$149,0))*12+SUMPRODUCT((TRIM('Rent Roll - Usti '!$D$6:$D$149)=B69)*('Rent Roll - Usti '!$H$6:$H$149="Active")*IFERROR('Rent Roll - Usti '!$AA$6:$AA$149,0))*12</f>
        <v>368032.8</v>
      </c>
      <c r="O69" s="265">
        <f>(F69+N69/'Portfolio Overview'!$C$14)/I69</f>
        <v>9.8509960195397317E-2</v>
      </c>
    </row>
    <row r="70" spans="2:15">
      <c r="B70" s="321" t="s">
        <v>733</v>
      </c>
      <c r="C70" s="262" t="str">
        <f>IFERROR(INDEX('Rent Roll - Usti '!$G$6:$G$143,MATCH(B70,'Rent Roll - Usti '!$D$6:$D$143,0)),"-")</f>
        <v>Retail</v>
      </c>
      <c r="D70" s="263" cm="1">
        <f t="array" ref="D70">SUMPRODUCT((TRIM('Rent Roll - Usti '!$D$6:$D$143)=B70)*('Rent Roll - Usti '!$H$6:$H$143="Active")*'Rent Roll - Usti '!$I$6:$I$143)</f>
        <v>126</v>
      </c>
      <c r="E70" s="267" cm="1">
        <f t="array" ref="E70">SUMPRODUCT((TRIM('Rent Roll - Usti '!$D$6:$D$143)=B70)*('Rent Roll - Usti '!$H$6:$H$143="Active")*'Rent Roll - Usti '!$P$6:$P$143)*12</f>
        <v>38722.32</v>
      </c>
      <c r="F70" s="267">
        <f t="shared" si="6"/>
        <v>38037.642436149312</v>
      </c>
      <c r="G70" s="267">
        <v>253998.92995388029</v>
      </c>
      <c r="H70" s="267">
        <v>239649.0776719937</v>
      </c>
      <c r="I70" s="267">
        <v>249249.38530751271</v>
      </c>
      <c r="J70" s="265">
        <f t="shared" si="8"/>
        <v>0.15535572917151286</v>
      </c>
      <c r="K70" s="267">
        <v>46447.98330563269</v>
      </c>
      <c r="L70" s="267"/>
      <c r="M70" s="267">
        <f t="shared" si="7"/>
        <v>1978.1697246627994</v>
      </c>
      <c r="N70" s="302" cm="1">
        <f t="array" ref="N70">SUMPRODUCT((TRIM('Rent Roll - Usti '!$D$6:$D$149)=B70)*('Rent Roll - Usti '!$H$6:$H$149="Active")*IFERROR('Rent Roll - Usti '!$U$6:$U$149,0))*12+SUMPRODUCT((TRIM('Rent Roll - Usti '!$D$6:$D$149)=B70)*('Rent Roll - Usti '!$H$6:$H$149="Active")*IFERROR('Rent Roll - Usti '!$AA$6:$AA$149,0))*12</f>
        <v>384259.68</v>
      </c>
      <c r="O70" s="265">
        <f>(F70+N70/'Portfolio Overview'!$C$14)/I70</f>
        <v>0.21579186608935536</v>
      </c>
    </row>
    <row r="71" spans="2:15">
      <c r="B71" s="262" t="s">
        <v>767</v>
      </c>
      <c r="C71" s="262" t="str">
        <f>IFERROR(INDEX('Rent Roll - Usti '!$G$6:$G$143,MATCH(B71,'Rent Roll - Usti '!$D$6:$D$143,0)),"-")</f>
        <v>Retail</v>
      </c>
      <c r="D71" s="263" cm="1">
        <f t="array" ref="D71">SUMPRODUCT((TRIM('Rent Roll - Usti '!$D$6:$D$143)=B71)*('Rent Roll - Usti '!$H$6:$H$143="Active")*'Rent Roll - Usti '!$I$6:$I$143)</f>
        <v>108</v>
      </c>
      <c r="E71" s="267" cm="1">
        <f t="array" ref="E71">SUMPRODUCT((TRIM('Rent Roll - Usti '!$D$6:$D$143)=B71)*('Rent Roll - Usti '!$H$6:$H$143="Active")*'Rent Roll - Usti '!$P$6:$P$143)*12</f>
        <v>28714.914098360656</v>
      </c>
      <c r="F71" s="267">
        <f t="shared" si="6"/>
        <v>28207.18477245644</v>
      </c>
      <c r="G71" s="267">
        <v>300547.473075488</v>
      </c>
      <c r="H71" s="267">
        <v>249368.20732028189</v>
      </c>
      <c r="I71" s="267">
        <v>255641.0177772663</v>
      </c>
      <c r="J71" s="265">
        <f t="shared" si="8"/>
        <v>0.11232514386004851</v>
      </c>
      <c r="K71" s="267">
        <v>63443.672071107998</v>
      </c>
      <c r="L71" s="267"/>
      <c r="M71" s="267">
        <f t="shared" si="7"/>
        <v>2367.046460900614</v>
      </c>
      <c r="N71" s="302" cm="1">
        <f t="array" ref="N71">SUMPRODUCT((TRIM('Rent Roll - Usti '!$D$6:$D$149)=B71)*('Rent Roll - Usti '!$H$6:$H$149="Active")*IFERROR('Rent Roll - Usti '!$U$6:$U$149,0))*12+SUMPRODUCT((TRIM('Rent Roll - Usti '!$D$6:$D$149)=B71)*('Rent Roll - Usti '!$H$6:$H$149="Active")*IFERROR('Rent Roll - Usti '!$AA$6:$AA$149,0))*12</f>
        <v>172956</v>
      </c>
      <c r="O71" s="265">
        <f>(F71+N71/'Portfolio Overview'!$C$14)/I71</f>
        <v>0.13806683189998203</v>
      </c>
    </row>
    <row r="72" spans="2:15">
      <c r="B72" s="261" t="s">
        <v>791</v>
      </c>
      <c r="C72" s="262" t="str">
        <f>IFERROR(INDEX('Rent Roll - Usti '!$G$6:$G$143,MATCH(B72,'Rent Roll - Usti '!$D$6:$D$143,0)),"-")</f>
        <v>Retail</v>
      </c>
      <c r="D72" s="263" cm="1">
        <f t="array" ref="D72">SUMPRODUCT((TRIM('Rent Roll - Usti '!$D$6:$D$143)=B72)*('Rent Roll - Usti '!$H$6:$H$143="Active")*'Rent Roll - Usti '!$I$6:$I$143)</f>
        <v>225</v>
      </c>
      <c r="E72" s="267" cm="1">
        <f t="array" ref="E72">SUMPRODUCT((TRIM('Rent Roll - Usti '!$D$6:$D$143)=B72)*('Rent Roll - Usti '!$H$6:$H$143="Active")*'Rent Roll - Usti '!$P$6:$P$143)*12</f>
        <v>54000</v>
      </c>
      <c r="F72" s="267">
        <f t="shared" si="6"/>
        <v>53045.186640471511</v>
      </c>
      <c r="G72" s="267">
        <v>272227.86622828298</v>
      </c>
      <c r="H72" s="267">
        <v>267537.71251571347</v>
      </c>
      <c r="I72" s="264">
        <v>263516.96279003093</v>
      </c>
      <c r="J72" s="265">
        <f t="shared" si="8"/>
        <v>0.20492039460483211</v>
      </c>
      <c r="K72" s="264">
        <v>64187.133276822999</v>
      </c>
      <c r="L72" s="267"/>
      <c r="M72" s="267">
        <f t="shared" si="7"/>
        <v>1171.1865012890264</v>
      </c>
      <c r="N72" s="302" cm="1">
        <f t="array" ref="N72">SUMPRODUCT((TRIM('Rent Roll - Usti '!$D$6:$D$149)=B72)*('Rent Roll - Usti '!$H$6:$H$149="Active")*IFERROR('Rent Roll - Usti '!$U$6:$U$149,0))*12+SUMPRODUCT((TRIM('Rent Roll - Usti '!$D$6:$D$149)=B72)*('Rent Roll - Usti '!$H$6:$H$149="Active")*IFERROR('Rent Roll - Usti '!$AA$6:$AA$149,0))*12</f>
        <v>682641</v>
      </c>
      <c r="O72" s="265">
        <f>(F72+N72/'Portfolio Overview'!$C$14)/I72</f>
        <v>0.30746512841742224</v>
      </c>
    </row>
    <row r="73" spans="2:15">
      <c r="B73" s="261" t="s">
        <v>748</v>
      </c>
      <c r="C73" s="262" t="str">
        <f>IFERROR(INDEX('Rent Roll - Usti '!$G$6:$G$143,MATCH(B73,'Rent Roll - Usti '!$D$6:$D$143,0)),"-")</f>
        <v>Retail</v>
      </c>
      <c r="D73" s="263" cm="1">
        <f t="array" ref="D73">SUMPRODUCT((TRIM('Rent Roll - Usti '!$D$6:$D$143)=B73)*('Rent Roll - Usti '!$H$6:$H$143="Active")*'Rent Roll - Usti '!$I$6:$I$143)</f>
        <v>96.5</v>
      </c>
      <c r="E73" s="267" cm="1">
        <f t="array" ref="E73">SUMPRODUCT((TRIM('Rent Roll - Usti '!$D$6:$D$143)=B73)*('Rent Roll - Usti '!$H$6:$H$143="Active")*'Rent Roll - Usti '!$P$6:$P$143)*12</f>
        <v>45753.72</v>
      </c>
      <c r="F73" s="267">
        <f t="shared" si="6"/>
        <v>44944.715127701376</v>
      </c>
      <c r="G73" s="267">
        <v>295033.74794322101</v>
      </c>
      <c r="H73" s="267">
        <v>335925.20570200431</v>
      </c>
      <c r="I73" s="264">
        <v>349714.9724888184</v>
      </c>
      <c r="J73" s="265">
        <f t="shared" si="8"/>
        <v>0.13083145875735391</v>
      </c>
      <c r="K73" s="264">
        <v>84690.615444195602</v>
      </c>
      <c r="L73" s="267"/>
      <c r="M73" s="267">
        <f t="shared" si="7"/>
        <v>3623.9893522157349</v>
      </c>
      <c r="N73" s="302" cm="1">
        <f t="array" ref="N73">SUMPRODUCT((TRIM('Rent Roll - Usti '!$D$6:$D$149)=B73)*('Rent Roll - Usti '!$H$6:$H$149="Active")*IFERROR('Rent Roll - Usti '!$U$6:$U$149,0))*12+SUMPRODUCT((TRIM('Rent Roll - Usti '!$D$6:$D$149)=B73)*('Rent Roll - Usti '!$H$6:$H$149="Active")*IFERROR('Rent Roll - Usti '!$AA$6:$AA$149,0))*12</f>
        <v>246341.7</v>
      </c>
      <c r="O73" s="265">
        <f>(F73+N73/'Portfolio Overview'!$C$14)/I73</f>
        <v>0.15738727469249728</v>
      </c>
    </row>
    <row r="74" spans="2:15">
      <c r="B74" s="262" t="s">
        <v>299</v>
      </c>
      <c r="C74" s="262" t="str">
        <f>IFERROR(INDEX('Rent Roll - Usti '!$G$6:$G$143,MATCH(B74,'Rent Roll - Usti '!$D$6:$D$143,0)),"-")</f>
        <v>Retail</v>
      </c>
      <c r="D74" s="263" cm="1">
        <f t="array" ref="D74">SUMPRODUCT((TRIM('Rent Roll - Usti '!$D$6:$D$143)=B74)*('Rent Roll - Usti '!$H$6:$H$143="Active")*'Rent Roll - Usti '!$I$6:$I$143)</f>
        <v>53.5</v>
      </c>
      <c r="E74" s="267" cm="1">
        <f t="array" ref="E74">SUMPRODUCT((TRIM('Rent Roll - Usti '!$D$6:$D$143)=B74)*('Rent Roll - Usti '!$H$6:$H$143="Active")*'Rent Roll - Usti '!$P$6:$P$143)*12</f>
        <v>32144.94</v>
      </c>
      <c r="F74" s="267">
        <f t="shared" si="6"/>
        <v>31576.56188605108</v>
      </c>
      <c r="G74" s="267">
        <v>304967.5965553103</v>
      </c>
      <c r="H74" s="267">
        <v>270843.87868302409</v>
      </c>
      <c r="I74" s="267">
        <v>262819.20732692018</v>
      </c>
      <c r="J74" s="265">
        <f t="shared" si="8"/>
        <v>0.12230818411994898</v>
      </c>
      <c r="K74" s="267">
        <v>51044.805288867901</v>
      </c>
      <c r="L74" s="267"/>
      <c r="M74" s="267">
        <f t="shared" si="7"/>
        <v>4912.508548166732</v>
      </c>
      <c r="N74" s="302" cm="1">
        <f t="array" ref="N74">SUMPRODUCT((TRIM('Rent Roll - Usti '!$D$6:$D$149)=B74)*('Rent Roll - Usti '!$H$6:$H$149="Active")*IFERROR('Rent Roll - Usti '!$U$6:$U$149,0))*12+SUMPRODUCT((TRIM('Rent Roll - Usti '!$D$6:$D$149)=B74)*('Rent Roll - Usti '!$H$6:$H$149="Active")*IFERROR('Rent Roll - Usti '!$AA$6:$AA$149,0))*12</f>
        <v>163286.28</v>
      </c>
      <c r="O74" s="265">
        <f>(F74+N74/'Portfolio Overview'!$C$14)/I74</f>
        <v>0.14560816513759034</v>
      </c>
    </row>
    <row r="75" spans="2:15">
      <c r="B75" s="41" t="s">
        <v>9</v>
      </c>
      <c r="C75" s="41"/>
      <c r="D75" s="43">
        <f t="shared" ref="D75:I75" si="9">SUM(D5:D74)</f>
        <v>20831.12</v>
      </c>
      <c r="E75" s="303">
        <f t="shared" si="9"/>
        <v>4811456.8455259539</v>
      </c>
      <c r="F75" s="303">
        <f t="shared" si="9"/>
        <v>4734255.2534305723</v>
      </c>
      <c r="G75" s="303">
        <f t="shared" si="9"/>
        <v>46824636.695536837</v>
      </c>
      <c r="H75" s="303">
        <f t="shared" si="9"/>
        <v>49832888.752907492</v>
      </c>
      <c r="I75" s="303">
        <f t="shared" si="9"/>
        <v>52682296.108741425</v>
      </c>
      <c r="J75" s="44">
        <f>IFERROR(F75/I75,"-")</f>
        <v>8.9864254277349745E-2</v>
      </c>
      <c r="K75" s="318">
        <f>SUM(K5:K74)</f>
        <v>11714622.97982534</v>
      </c>
      <c r="L75" s="267"/>
      <c r="M75" s="43">
        <f t="shared" si="7"/>
        <v>2529.0188961871195</v>
      </c>
      <c r="N75" s="319">
        <f>SUM(N5:N74)</f>
        <v>37516065.873600006</v>
      </c>
      <c r="O75" s="44">
        <f>(F75+N75/'Portfolio Overview'!$C$14)/I75</f>
        <v>0.11904946063530009</v>
      </c>
    </row>
    <row r="79" spans="2:15">
      <c r="J79" s="136"/>
    </row>
  </sheetData>
  <autoFilter ref="B4:O75" xr:uid="{8076F479-E66C-4FCB-85C7-90E157EAE56C}"/>
  <pageMargins left="0.7" right="0.7" top="0.75" bottom="0.75" header="0.3" footer="0.3"/>
  <pageSetup paperSize="9" scale="54" orientation="portrait" r:id="rId1"/>
  <extLst>
    <ext xmlns:x14="http://schemas.microsoft.com/office/spreadsheetml/2009/9/main" uri="{05C60535-1F16-4fd2-B633-F4F36F0B64E0}">
      <x14:sparklineGroups xmlns:xm="http://schemas.microsoft.com/office/excel/2006/main">
        <x14:sparklineGroup displayEmptyCellsAs="gap" xr2:uid="{3B61255D-A6A4-4E36-BAC2-1AE39D303628}">
          <x14:colorSeries rgb="FF376092"/>
          <x14:colorNegative rgb="FFD00000"/>
          <x14:colorAxis rgb="FF000000"/>
          <x14:colorMarkers rgb="FFD00000"/>
          <x14:colorFirst rgb="FFD00000"/>
          <x14:colorLast rgb="FFD00000"/>
          <x14:colorHigh rgb="FFD00000"/>
          <x14:colorLow rgb="FFD00000"/>
          <x14:sparklines>
            <x14:sparkline>
              <xm:f>'RtS - Usti'!G5:I5</xm:f>
              <xm:sqref>L5</xm:sqref>
            </x14:sparkline>
            <x14:sparkline>
              <xm:f>'RtS - Usti'!G6:I6</xm:f>
              <xm:sqref>L6</xm:sqref>
            </x14:sparkline>
            <x14:sparkline>
              <xm:f>'RtS - Usti'!G7:I7</xm:f>
              <xm:sqref>L7</xm:sqref>
            </x14:sparkline>
            <x14:sparkline>
              <xm:f>'RtS - Usti'!G8:I8</xm:f>
              <xm:sqref>L8</xm:sqref>
            </x14:sparkline>
            <x14:sparkline>
              <xm:f>'RtS - Usti'!G9:I9</xm:f>
              <xm:sqref>L9</xm:sqref>
            </x14:sparkline>
            <x14:sparkline>
              <xm:f>'RtS - Usti'!G10:I10</xm:f>
              <xm:sqref>L10</xm:sqref>
            </x14:sparkline>
            <x14:sparkline>
              <xm:f>'RtS - Usti'!G11:I11</xm:f>
              <xm:sqref>L11</xm:sqref>
            </x14:sparkline>
            <x14:sparkline>
              <xm:f>'RtS - Usti'!G12:I12</xm:f>
              <xm:sqref>L12</xm:sqref>
            </x14:sparkline>
            <x14:sparkline>
              <xm:f>'RtS - Usti'!G13:I13</xm:f>
              <xm:sqref>L13</xm:sqref>
            </x14:sparkline>
            <x14:sparkline>
              <xm:f>'RtS - Usti'!G14:I14</xm:f>
              <xm:sqref>L14</xm:sqref>
            </x14:sparkline>
            <x14:sparkline>
              <xm:f>'RtS - Usti'!G15:I15</xm:f>
              <xm:sqref>L15</xm:sqref>
            </x14:sparkline>
            <x14:sparkline>
              <xm:f>'RtS - Usti'!G16:I16</xm:f>
              <xm:sqref>L16</xm:sqref>
            </x14:sparkline>
            <x14:sparkline>
              <xm:f>'RtS - Usti'!G17:I17</xm:f>
              <xm:sqref>L17</xm:sqref>
            </x14:sparkline>
            <x14:sparkline>
              <xm:f>'RtS - Usti'!G18:I18</xm:f>
              <xm:sqref>L18</xm:sqref>
            </x14:sparkline>
            <x14:sparkline>
              <xm:f>'RtS - Usti'!G19:I19</xm:f>
              <xm:sqref>L19</xm:sqref>
            </x14:sparkline>
            <x14:sparkline>
              <xm:f>'RtS - Usti'!G20:I20</xm:f>
              <xm:sqref>L20</xm:sqref>
            </x14:sparkline>
            <x14:sparkline>
              <xm:f>'RtS - Usti'!G21:I21</xm:f>
              <xm:sqref>L21</xm:sqref>
            </x14:sparkline>
            <x14:sparkline>
              <xm:f>'RtS - Usti'!G22:I22</xm:f>
              <xm:sqref>L22</xm:sqref>
            </x14:sparkline>
            <x14:sparkline>
              <xm:f>'RtS - Usti'!G23:I23</xm:f>
              <xm:sqref>L23</xm:sqref>
            </x14:sparkline>
            <x14:sparkline>
              <xm:f>'RtS - Usti'!G24:I24</xm:f>
              <xm:sqref>L24</xm:sqref>
            </x14:sparkline>
            <x14:sparkline>
              <xm:f>'RtS - Usti'!G25:I25</xm:f>
              <xm:sqref>L25</xm:sqref>
            </x14:sparkline>
            <x14:sparkline>
              <xm:f>'RtS - Usti'!G26:I26</xm:f>
              <xm:sqref>L26</xm:sqref>
            </x14:sparkline>
            <x14:sparkline>
              <xm:f>'RtS - Usti'!G27:I27</xm:f>
              <xm:sqref>L27</xm:sqref>
            </x14:sparkline>
            <x14:sparkline>
              <xm:f>'RtS - Usti'!G28:I28</xm:f>
              <xm:sqref>L28</xm:sqref>
            </x14:sparkline>
            <x14:sparkline>
              <xm:f>'RtS - Usti'!G29:I29</xm:f>
              <xm:sqref>L29</xm:sqref>
            </x14:sparkline>
            <x14:sparkline>
              <xm:f>'RtS - Usti'!G30:I30</xm:f>
              <xm:sqref>L30</xm:sqref>
            </x14:sparkline>
            <x14:sparkline>
              <xm:f>'RtS - Usti'!G31:I31</xm:f>
              <xm:sqref>L31</xm:sqref>
            </x14:sparkline>
            <x14:sparkline>
              <xm:f>'RtS - Usti'!G32:I32</xm:f>
              <xm:sqref>L32</xm:sqref>
            </x14:sparkline>
            <x14:sparkline>
              <xm:f>'RtS - Usti'!G33:I33</xm:f>
              <xm:sqref>L33</xm:sqref>
            </x14:sparkline>
            <x14:sparkline>
              <xm:f>'RtS - Usti'!G34:I34</xm:f>
              <xm:sqref>L34</xm:sqref>
            </x14:sparkline>
            <x14:sparkline>
              <xm:f>'RtS - Usti'!G35:I35</xm:f>
              <xm:sqref>L35</xm:sqref>
            </x14:sparkline>
            <x14:sparkline>
              <xm:f>'RtS - Usti'!G36:I36</xm:f>
              <xm:sqref>L36</xm:sqref>
            </x14:sparkline>
            <x14:sparkline>
              <xm:f>'RtS - Usti'!G37:I37</xm:f>
              <xm:sqref>L37</xm:sqref>
            </x14:sparkline>
            <x14:sparkline>
              <xm:f>'RtS - Usti'!G38:I38</xm:f>
              <xm:sqref>L38</xm:sqref>
            </x14:sparkline>
            <x14:sparkline>
              <xm:f>'RtS - Usti'!G39:I39</xm:f>
              <xm:sqref>L39</xm:sqref>
            </x14:sparkline>
            <x14:sparkline>
              <xm:f>'RtS - Usti'!G40:I40</xm:f>
              <xm:sqref>L40</xm:sqref>
            </x14:sparkline>
            <x14:sparkline>
              <xm:f>'RtS - Usti'!G41:I41</xm:f>
              <xm:sqref>L41</xm:sqref>
            </x14:sparkline>
            <x14:sparkline>
              <xm:f>'RtS - Usti'!G42:I42</xm:f>
              <xm:sqref>L42</xm:sqref>
            </x14:sparkline>
            <x14:sparkline>
              <xm:f>'RtS - Usti'!G43:I43</xm:f>
              <xm:sqref>L43</xm:sqref>
            </x14:sparkline>
            <x14:sparkline>
              <xm:f>'RtS - Usti'!G44:I44</xm:f>
              <xm:sqref>L44</xm:sqref>
            </x14:sparkline>
            <x14:sparkline>
              <xm:f>'RtS - Usti'!G45:I45</xm:f>
              <xm:sqref>L45</xm:sqref>
            </x14:sparkline>
            <x14:sparkline>
              <xm:f>'RtS - Usti'!G46:I46</xm:f>
              <xm:sqref>L46</xm:sqref>
            </x14:sparkline>
            <x14:sparkline>
              <xm:f>'RtS - Usti'!G47:I47</xm:f>
              <xm:sqref>L47</xm:sqref>
            </x14:sparkline>
            <x14:sparkline>
              <xm:f>'RtS - Usti'!G48:I48</xm:f>
              <xm:sqref>L48</xm:sqref>
            </x14:sparkline>
            <x14:sparkline>
              <xm:f>'RtS - Usti'!G49:I49</xm:f>
              <xm:sqref>L49</xm:sqref>
            </x14:sparkline>
            <x14:sparkline>
              <xm:f>'RtS - Usti'!G50:I50</xm:f>
              <xm:sqref>L50</xm:sqref>
            </x14:sparkline>
            <x14:sparkline>
              <xm:f>'RtS - Usti'!G51:I51</xm:f>
              <xm:sqref>L51</xm:sqref>
            </x14:sparkline>
            <x14:sparkline>
              <xm:f>'RtS - Usti'!G52:I52</xm:f>
              <xm:sqref>L52</xm:sqref>
            </x14:sparkline>
            <x14:sparkline>
              <xm:f>'RtS - Usti'!G53:I53</xm:f>
              <xm:sqref>L53</xm:sqref>
            </x14:sparkline>
            <x14:sparkline>
              <xm:f>'RtS - Usti'!G54:I54</xm:f>
              <xm:sqref>L54</xm:sqref>
            </x14:sparkline>
            <x14:sparkline>
              <xm:f>'RtS - Usti'!G55:I55</xm:f>
              <xm:sqref>L55</xm:sqref>
            </x14:sparkline>
            <x14:sparkline>
              <xm:f>'RtS - Usti'!G56:I56</xm:f>
              <xm:sqref>L56</xm:sqref>
            </x14:sparkline>
            <x14:sparkline>
              <xm:f>'RtS - Usti'!G57:I57</xm:f>
              <xm:sqref>L57</xm:sqref>
            </x14:sparkline>
            <x14:sparkline>
              <xm:f>'RtS - Usti'!G58:I58</xm:f>
              <xm:sqref>L58</xm:sqref>
            </x14:sparkline>
            <x14:sparkline>
              <xm:f>'RtS - Usti'!G59:I59</xm:f>
              <xm:sqref>L59</xm:sqref>
            </x14:sparkline>
            <x14:sparkline>
              <xm:f>'RtS - Usti'!G60:I60</xm:f>
              <xm:sqref>L60</xm:sqref>
            </x14:sparkline>
            <x14:sparkline>
              <xm:f>'RtS - Usti'!G61:I61</xm:f>
              <xm:sqref>L61</xm:sqref>
            </x14:sparkline>
            <x14:sparkline>
              <xm:f>'RtS - Usti'!G62:I62</xm:f>
              <xm:sqref>L62</xm:sqref>
            </x14:sparkline>
            <x14:sparkline>
              <xm:f>'RtS - Usti'!G63:I63</xm:f>
              <xm:sqref>L63</xm:sqref>
            </x14:sparkline>
            <x14:sparkline>
              <xm:f>'RtS - Usti'!G64:I64</xm:f>
              <xm:sqref>L64</xm:sqref>
            </x14:sparkline>
            <x14:sparkline>
              <xm:f>'RtS - Usti'!G65:I65</xm:f>
              <xm:sqref>L65</xm:sqref>
            </x14:sparkline>
            <x14:sparkline>
              <xm:f>'RtS - Usti'!G66:I66</xm:f>
              <xm:sqref>L66</xm:sqref>
            </x14:sparkline>
            <x14:sparkline>
              <xm:f>'RtS - Usti'!G67:I67</xm:f>
              <xm:sqref>L67</xm:sqref>
            </x14:sparkline>
            <x14:sparkline>
              <xm:f>'RtS - Usti'!G68:I68</xm:f>
              <xm:sqref>L68</xm:sqref>
            </x14:sparkline>
            <x14:sparkline>
              <xm:f>'RtS - Usti'!G69:I69</xm:f>
              <xm:sqref>L69</xm:sqref>
            </x14:sparkline>
            <x14:sparkline>
              <xm:f>'RtS - Usti'!G70:I70</xm:f>
              <xm:sqref>L70</xm:sqref>
            </x14:sparkline>
            <x14:sparkline>
              <xm:f>'RtS - Usti'!G71:I71</xm:f>
              <xm:sqref>L71</xm:sqref>
            </x14:sparkline>
            <x14:sparkline>
              <xm:f>'RtS - Usti'!G72:I72</xm:f>
              <xm:sqref>L72</xm:sqref>
            </x14:sparkline>
            <x14:sparkline>
              <xm:f>'RtS - Usti'!G73:I73</xm:f>
              <xm:sqref>L73</xm:sqref>
            </x14:sparkline>
            <x14:sparkline>
              <xm:f>'RtS - Usti'!G74:I74</xm:f>
              <xm:sqref>L74</xm:sqref>
            </x14:sparkline>
            <x14:sparkline>
              <xm:f>'RtS - Usti'!G75:I75</xm:f>
              <xm:sqref>L75</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34505-4A12-4B6B-A187-D39516C25DEA}">
  <dimension ref="A1:F34"/>
  <sheetViews>
    <sheetView showGridLines="0" view="pageBreakPreview" zoomScale="130" zoomScaleNormal="90" zoomScaleSheetLayoutView="130" workbookViewId="0">
      <selection activeCell="D17" sqref="D17"/>
    </sheetView>
  </sheetViews>
  <sheetFormatPr defaultColWidth="8.6328125" defaultRowHeight="14.5"/>
  <cols>
    <col min="1" max="1" width="2.7265625" style="2" customWidth="1"/>
    <col min="2" max="2" width="49.7265625" style="2" customWidth="1"/>
    <col min="3" max="3" width="18.54296875" style="2" customWidth="1"/>
    <col min="4" max="4" width="15.54296875" style="2" customWidth="1"/>
    <col min="5" max="5" width="24.453125" style="2" customWidth="1"/>
    <col min="6" max="6" width="15.453125" style="2" customWidth="1"/>
    <col min="7" max="7" width="4.08984375" style="2" customWidth="1"/>
    <col min="8" max="8" width="8.6328125" style="2" customWidth="1"/>
    <col min="9" max="16384" width="8.6328125" style="2"/>
  </cols>
  <sheetData>
    <row r="1" spans="1:6" ht="26">
      <c r="A1" s="4"/>
      <c r="B1" s="291" t="s">
        <v>886</v>
      </c>
      <c r="C1" s="274"/>
      <c r="D1" s="4"/>
      <c r="E1" s="4"/>
    </row>
    <row r="2" spans="1:6">
      <c r="A2" s="4"/>
      <c r="B2" s="4"/>
      <c r="C2" s="4"/>
      <c r="D2" s="4"/>
      <c r="E2" s="4"/>
      <c r="F2" s="4"/>
    </row>
    <row r="3" spans="1:6" ht="27.9" customHeight="1">
      <c r="A3" s="4"/>
      <c r="B3" s="78" t="s">
        <v>543</v>
      </c>
      <c r="C3" s="78" t="s">
        <v>544</v>
      </c>
      <c r="D3" s="4"/>
      <c r="E3" s="83" t="s">
        <v>1288</v>
      </c>
      <c r="F3" s="83" t="s">
        <v>544</v>
      </c>
    </row>
    <row r="4" spans="1:6">
      <c r="A4" s="4"/>
      <c r="B4" s="79" t="s">
        <v>545</v>
      </c>
      <c r="C4" s="76">
        <v>5022795</v>
      </c>
      <c r="D4" s="4"/>
      <c r="E4" s="384" t="s">
        <v>1286</v>
      </c>
      <c r="F4" s="390">
        <f>400000*C33</f>
        <v>9760000</v>
      </c>
    </row>
    <row r="5" spans="1:6">
      <c r="A5" s="4"/>
      <c r="B5" s="81" t="s">
        <v>546</v>
      </c>
      <c r="C5" s="75">
        <v>4181100</v>
      </c>
      <c r="D5" s="4"/>
      <c r="E5" s="385" t="s">
        <v>1287</v>
      </c>
      <c r="F5" s="391">
        <f>C10-F4</f>
        <v>5998864.2699999996</v>
      </c>
    </row>
    <row r="6" spans="1:6" ht="15" thickBot="1">
      <c r="A6" s="4"/>
      <c r="B6" s="79" t="s">
        <v>69</v>
      </c>
      <c r="C6" s="76">
        <v>3328782.23</v>
      </c>
      <c r="D6" s="4"/>
      <c r="E6" s="387" t="s">
        <v>1293</v>
      </c>
      <c r="F6" s="389">
        <f>SUM(F4:F5)</f>
        <v>15758864.27</v>
      </c>
    </row>
    <row r="7" spans="1:6">
      <c r="A7" s="4"/>
      <c r="B7" s="81" t="s">
        <v>547</v>
      </c>
      <c r="C7" s="75">
        <v>2148648.5299999998</v>
      </c>
      <c r="D7" s="4"/>
    </row>
    <row r="8" spans="1:6">
      <c r="A8" s="4"/>
      <c r="B8" s="79" t="s">
        <v>548</v>
      </c>
      <c r="C8" s="76">
        <v>7367928.0099999998</v>
      </c>
      <c r="D8" s="4"/>
    </row>
    <row r="9" spans="1:6">
      <c r="A9" s="4"/>
      <c r="B9" s="110" t="s">
        <v>549</v>
      </c>
      <c r="C9" s="75">
        <v>10614337.67</v>
      </c>
      <c r="D9" s="4"/>
    </row>
    <row r="10" spans="1:6">
      <c r="A10" s="4"/>
      <c r="B10" s="79" t="s">
        <v>550</v>
      </c>
      <c r="C10" s="76">
        <v>15758864.27</v>
      </c>
      <c r="D10" s="4"/>
      <c r="E10" s="90" t="s">
        <v>1292</v>
      </c>
    </row>
    <row r="11" spans="1:6">
      <c r="A11" s="4"/>
      <c r="B11" s="110" t="s">
        <v>551</v>
      </c>
      <c r="C11" s="75">
        <v>790325.36</v>
      </c>
      <c r="D11" s="4"/>
      <c r="E11" s="90" t="s">
        <v>1289</v>
      </c>
    </row>
    <row r="12" spans="1:6">
      <c r="A12" s="4"/>
      <c r="B12" s="79" t="s">
        <v>552</v>
      </c>
      <c r="C12" s="76">
        <v>1079808</v>
      </c>
      <c r="E12" s="90" t="s">
        <v>1290</v>
      </c>
    </row>
    <row r="13" spans="1:6" ht="15" thickBot="1">
      <c r="A13" s="4"/>
      <c r="B13" s="431" t="s">
        <v>553</v>
      </c>
      <c r="C13" s="85">
        <f>SUM(C4:C12)</f>
        <v>50292589.069999993</v>
      </c>
      <c r="E13" s="90" t="s">
        <v>1291</v>
      </c>
    </row>
    <row r="14" spans="1:6" ht="15" thickTop="1">
      <c r="A14" s="4"/>
      <c r="B14" s="434"/>
      <c r="C14" s="376"/>
      <c r="E14" s="90" t="s">
        <v>1294</v>
      </c>
    </row>
    <row r="15" spans="1:6">
      <c r="A15" s="4"/>
      <c r="B15" s="435" t="s">
        <v>554</v>
      </c>
      <c r="C15" s="111">
        <v>215.7487903465103</v>
      </c>
      <c r="D15" s="375"/>
      <c r="E15" s="4"/>
    </row>
    <row r="16" spans="1:6">
      <c r="A16" s="4"/>
      <c r="B16" s="436"/>
      <c r="C16" s="12"/>
      <c r="D16" s="375"/>
      <c r="E16" s="4"/>
    </row>
    <row r="17" spans="1:5">
      <c r="A17" s="4"/>
      <c r="B17" s="104" t="s">
        <v>555</v>
      </c>
      <c r="C17" s="78" t="s">
        <v>544</v>
      </c>
      <c r="D17" s="375"/>
      <c r="E17" s="4"/>
    </row>
    <row r="18" spans="1:5">
      <c r="A18" s="4"/>
      <c r="B18" s="79" t="s">
        <v>556</v>
      </c>
      <c r="C18" s="76">
        <v>32403958.497136299</v>
      </c>
      <c r="D18" s="375"/>
      <c r="E18" s="4"/>
    </row>
    <row r="19" spans="1:5">
      <c r="A19" s="4"/>
      <c r="B19" s="81" t="s">
        <v>887</v>
      </c>
      <c r="C19" s="75">
        <v>11906138</v>
      </c>
      <c r="D19" s="375"/>
      <c r="E19" s="4"/>
    </row>
    <row r="20" spans="1:5">
      <c r="A20" s="4"/>
      <c r="B20" s="79" t="s">
        <v>888</v>
      </c>
      <c r="C20" s="76">
        <v>911558.7</v>
      </c>
      <c r="D20" s="375"/>
      <c r="E20" s="4"/>
    </row>
    <row r="21" spans="1:5">
      <c r="A21" s="4"/>
      <c r="B21" s="110" t="s">
        <v>1220</v>
      </c>
      <c r="C21" s="444">
        <f>-(C27+C28)*C33</f>
        <v>5070933.8699999992</v>
      </c>
      <c r="D21" s="375"/>
      <c r="E21" s="4"/>
    </row>
    <row r="22" spans="1:5" ht="15" thickBot="1">
      <c r="A22" s="4"/>
      <c r="B22" s="431" t="s">
        <v>553</v>
      </c>
      <c r="C22" s="85">
        <f>SUM(C18:C21)</f>
        <v>50292589.067136295</v>
      </c>
      <c r="D22" s="375"/>
      <c r="E22" s="4"/>
    </row>
    <row r="23" spans="1:5" ht="15" thickTop="1">
      <c r="A23" s="4"/>
      <c r="B23" s="432"/>
      <c r="C23" s="4"/>
      <c r="D23" s="4"/>
      <c r="E23" s="4"/>
    </row>
    <row r="24" spans="1:5">
      <c r="A24" s="4"/>
      <c r="B24" s="445" t="s">
        <v>1297</v>
      </c>
      <c r="C24" s="446">
        <v>3780699.3957505799</v>
      </c>
      <c r="D24" s="75">
        <f>C24+552509</f>
        <v>4333208.3957505804</v>
      </c>
      <c r="E24" s="14"/>
    </row>
    <row r="25" spans="1:5">
      <c r="A25" s="4"/>
      <c r="B25" s="432"/>
      <c r="D25" s="4"/>
      <c r="E25" s="4"/>
    </row>
    <row r="26" spans="1:5">
      <c r="A26" s="4"/>
      <c r="B26" s="104" t="s">
        <v>917</v>
      </c>
      <c r="C26" s="78" t="s">
        <v>544</v>
      </c>
      <c r="D26" s="4"/>
      <c r="E26" s="4"/>
    </row>
    <row r="27" spans="1:5">
      <c r="B27" s="79" t="s">
        <v>566</v>
      </c>
      <c r="C27" s="87">
        <f>-8851633.26575058/C33</f>
        <v>-362771.85515371227</v>
      </c>
      <c r="D27" s="4"/>
    </row>
    <row r="28" spans="1:5">
      <c r="B28" s="81" t="s">
        <v>567</v>
      </c>
      <c r="C28" s="86">
        <f>C24/C33</f>
        <v>154946.69654715492</v>
      </c>
      <c r="D28" s="4"/>
    </row>
    <row r="29" spans="1:5">
      <c r="B29" s="79" t="s">
        <v>568</v>
      </c>
      <c r="C29" s="87">
        <v>-8687.09</v>
      </c>
      <c r="D29" s="4"/>
    </row>
    <row r="30" spans="1:5" ht="15" thickBot="1">
      <c r="B30" s="431" t="s">
        <v>569</v>
      </c>
      <c r="C30" s="112">
        <f>SUM(C27:C29)</f>
        <v>-216512.24860655735</v>
      </c>
      <c r="D30" s="4"/>
    </row>
    <row r="31" spans="1:5" ht="15" thickTop="1">
      <c r="B31" s="90" t="s">
        <v>570</v>
      </c>
      <c r="C31" s="292"/>
      <c r="D31" s="4"/>
    </row>
    <row r="32" spans="1:5">
      <c r="B32" s="90" t="s">
        <v>890</v>
      </c>
      <c r="C32" s="377"/>
      <c r="D32" s="4"/>
    </row>
    <row r="33" spans="2:4">
      <c r="B33" s="90" t="s">
        <v>5</v>
      </c>
      <c r="C33" s="90">
        <f>'Portfolio Overview'!C14</f>
        <v>24.4</v>
      </c>
      <c r="D33" s="105"/>
    </row>
    <row r="34" spans="2:4">
      <c r="B34" s="90"/>
      <c r="C34" s="90"/>
    </row>
  </sheetData>
  <pageMargins left="0.7" right="0.7" top="0.75" bottom="0.75" header="0.3" footer="0.3"/>
  <pageSetup paperSize="9" scale="53"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62C06-1C40-44AE-81CC-66CAEA93A6AB}">
  <dimension ref="A1:F22"/>
  <sheetViews>
    <sheetView showGridLines="0" view="pageBreakPreview" zoomScale="130" zoomScaleNormal="90" zoomScaleSheetLayoutView="130" workbookViewId="0">
      <selection activeCell="B1" sqref="B1"/>
    </sheetView>
  </sheetViews>
  <sheetFormatPr defaultColWidth="8.6328125" defaultRowHeight="14.5"/>
  <cols>
    <col min="1" max="1" width="2.7265625" style="2" customWidth="1"/>
    <col min="2" max="2" width="34.6328125" style="2" customWidth="1"/>
    <col min="3" max="3" width="18.54296875" style="2" customWidth="1"/>
    <col min="4" max="4" width="5.81640625" style="2" customWidth="1"/>
    <col min="5" max="5" width="4.54296875" style="2" customWidth="1"/>
    <col min="6" max="6" width="10.1796875" style="2" customWidth="1"/>
    <col min="7" max="8" width="8.6328125" style="2" customWidth="1"/>
    <col min="9" max="16384" width="8.6328125" style="2"/>
  </cols>
  <sheetData>
    <row r="1" spans="1:6" ht="26">
      <c r="A1" s="4"/>
      <c r="B1" s="291" t="s">
        <v>1282</v>
      </c>
      <c r="C1" s="274"/>
      <c r="D1" s="4"/>
      <c r="E1" s="4"/>
    </row>
    <row r="2" spans="1:6">
      <c r="A2" s="4"/>
      <c r="B2" s="4"/>
      <c r="C2" s="4"/>
      <c r="D2" s="4"/>
      <c r="E2" s="4"/>
      <c r="F2" s="4"/>
    </row>
    <row r="3" spans="1:6">
      <c r="A3" s="4"/>
      <c r="B3" s="104" t="s">
        <v>560</v>
      </c>
      <c r="C3" s="78" t="s">
        <v>544</v>
      </c>
      <c r="D3" s="4"/>
      <c r="E3" s="4"/>
    </row>
    <row r="4" spans="1:6">
      <c r="A4" s="4"/>
      <c r="B4" s="79" t="s">
        <v>561</v>
      </c>
      <c r="C4" s="87">
        <v>1366027.2200000004</v>
      </c>
      <c r="D4" s="4"/>
      <c r="E4" s="4"/>
    </row>
    <row r="5" spans="1:6">
      <c r="A5" s="4"/>
      <c r="B5" s="81" t="s">
        <v>562</v>
      </c>
      <c r="C5" s="86">
        <v>936703.36</v>
      </c>
      <c r="D5" s="4"/>
      <c r="E5" s="4"/>
    </row>
    <row r="6" spans="1:6">
      <c r="A6" s="4"/>
      <c r="B6" s="79" t="s">
        <v>563</v>
      </c>
      <c r="C6" s="87">
        <v>130124.46000000004</v>
      </c>
      <c r="D6" s="4"/>
      <c r="E6" s="4"/>
    </row>
    <row r="7" spans="1:6" ht="15" thickBot="1">
      <c r="A7" s="4"/>
      <c r="B7" s="431" t="s">
        <v>553</v>
      </c>
      <c r="C7" s="55">
        <f>SUM(C4:C6)</f>
        <v>2432855.0400000005</v>
      </c>
      <c r="D7" s="4"/>
      <c r="E7" s="4"/>
    </row>
    <row r="8" spans="1:6" ht="15" thickTop="1">
      <c r="A8" s="4"/>
      <c r="B8" s="433"/>
      <c r="C8" s="383"/>
      <c r="D8" s="4"/>
      <c r="E8" s="4"/>
    </row>
    <row r="9" spans="1:6" ht="26.15" customHeight="1">
      <c r="A9" s="4"/>
      <c r="B9" s="104" t="s">
        <v>564</v>
      </c>
      <c r="C9" s="78" t="s">
        <v>544</v>
      </c>
      <c r="D9" s="4"/>
      <c r="E9" s="4"/>
    </row>
    <row r="10" spans="1:6">
      <c r="A10" s="4"/>
      <c r="B10" s="79" t="s">
        <v>561</v>
      </c>
      <c r="C10" s="87">
        <v>-902478.65</v>
      </c>
      <c r="D10" s="4"/>
      <c r="E10" s="4"/>
    </row>
    <row r="11" spans="1:6">
      <c r="A11" s="4"/>
      <c r="B11" s="81" t="s">
        <v>562</v>
      </c>
      <c r="C11" s="86">
        <v>-920980.59999999986</v>
      </c>
      <c r="D11" s="4"/>
      <c r="E11" s="4"/>
    </row>
    <row r="12" spans="1:6">
      <c r="A12" s="4"/>
      <c r="B12" s="79" t="s">
        <v>563</v>
      </c>
      <c r="C12" s="87">
        <v>-135321.94</v>
      </c>
      <c r="D12" s="4"/>
      <c r="E12" s="4"/>
    </row>
    <row r="13" spans="1:6" ht="15" thickBot="1">
      <c r="A13" s="4"/>
      <c r="B13" s="431" t="s">
        <v>553</v>
      </c>
      <c r="C13" s="55">
        <f>SUM(C10:C12)</f>
        <v>-1958781.19</v>
      </c>
      <c r="D13" s="4"/>
      <c r="E13" s="4"/>
    </row>
    <row r="14" spans="1:6" ht="15" thickTop="1">
      <c r="A14" s="4"/>
      <c r="B14" s="433"/>
      <c r="C14" s="383"/>
      <c r="D14" s="4"/>
      <c r="E14" s="4"/>
    </row>
    <row r="15" spans="1:6">
      <c r="A15" s="4"/>
      <c r="B15" s="382" t="s">
        <v>1283</v>
      </c>
      <c r="C15" s="86">
        <f>C7+C13</f>
        <v>474073.85000000056</v>
      </c>
      <c r="D15" s="4"/>
      <c r="E15" s="4"/>
    </row>
    <row r="16" spans="1:6">
      <c r="A16" s="4"/>
      <c r="B16" s="79" t="s">
        <v>1321</v>
      </c>
      <c r="C16" s="135">
        <f>-556848/C19</f>
        <v>-22821.639344262298</v>
      </c>
      <c r="D16" s="4"/>
      <c r="E16" s="4"/>
    </row>
    <row r="17" spans="2:4">
      <c r="B17" s="81" t="s">
        <v>1280</v>
      </c>
      <c r="C17" s="86">
        <v>1116.6699999999998</v>
      </c>
      <c r="D17" s="4"/>
    </row>
    <row r="18" spans="2:4" ht="15" thickBot="1">
      <c r="B18" s="431" t="s">
        <v>1284</v>
      </c>
      <c r="C18" s="55">
        <f>SUM(C15:C17)</f>
        <v>452368.88065573823</v>
      </c>
      <c r="D18" s="4"/>
    </row>
    <row r="19" spans="2:4" ht="15" thickTop="1">
      <c r="B19" s="90" t="s">
        <v>5</v>
      </c>
      <c r="C19" s="90">
        <f>'Portfolio Overview'!C14</f>
        <v>24.4</v>
      </c>
      <c r="D19" s="4"/>
    </row>
    <row r="20" spans="2:4">
      <c r="C20" s="90"/>
    </row>
    <row r="21" spans="2:4" ht="11.5" customHeight="1">
      <c r="B21" s="90" t="s">
        <v>1322</v>
      </c>
    </row>
    <row r="22" spans="2:4" ht="11.5" customHeight="1">
      <c r="B22" s="90" t="s">
        <v>1320</v>
      </c>
    </row>
  </sheetData>
  <pageMargins left="0.7" right="0.7" top="0.75" bottom="0.75" header="0.3" footer="0.3"/>
  <pageSetup paperSize="9" scale="5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71193-C511-4B4F-AF5B-53B41F061D15}">
  <dimension ref="B1:E16"/>
  <sheetViews>
    <sheetView showGridLines="0" view="pageBreakPreview" zoomScale="205" zoomScaleNormal="110" zoomScaleSheetLayoutView="205" workbookViewId="0">
      <selection activeCell="B10" sqref="B10"/>
    </sheetView>
  </sheetViews>
  <sheetFormatPr defaultColWidth="8.6328125" defaultRowHeight="14.5"/>
  <cols>
    <col min="1" max="1" width="1.81640625" style="2" customWidth="1"/>
    <col min="2" max="2" width="35.6328125" style="2" customWidth="1"/>
    <col min="3" max="3" width="15.08984375" style="2" customWidth="1"/>
    <col min="4" max="4" width="11.08984375" style="2" customWidth="1"/>
    <col min="5" max="5" width="9" style="2" bestFit="1" customWidth="1"/>
    <col min="6" max="7" width="8.6328125" style="2"/>
    <col min="8" max="15" width="15.54296875" style="2" customWidth="1"/>
    <col min="16" max="16384" width="8.6328125" style="2"/>
  </cols>
  <sheetData>
    <row r="1" spans="2:5" ht="26">
      <c r="B1" s="291" t="s">
        <v>877</v>
      </c>
      <c r="C1" s="273"/>
      <c r="D1" s="273"/>
    </row>
    <row r="2" spans="2:5" ht="9" customHeight="1">
      <c r="B2" s="72"/>
      <c r="C2" s="72"/>
      <c r="D2" s="72"/>
    </row>
    <row r="3" spans="2:5">
      <c r="B3" s="48" t="s">
        <v>529</v>
      </c>
      <c r="C3" s="48">
        <v>2024</v>
      </c>
      <c r="D3" s="48">
        <v>2025</v>
      </c>
    </row>
    <row r="4" spans="2:5">
      <c r="B4" s="49" t="s">
        <v>530</v>
      </c>
      <c r="C4" s="50">
        <v>269313.5400000001</v>
      </c>
      <c r="D4" s="50">
        <v>321649.11999999994</v>
      </c>
    </row>
    <row r="5" spans="2:5">
      <c r="B5" s="51" t="s">
        <v>531</v>
      </c>
      <c r="C5" s="52">
        <v>90522.69</v>
      </c>
      <c r="D5" s="52">
        <v>104779.24999999999</v>
      </c>
    </row>
    <row r="6" spans="2:5">
      <c r="B6" s="49" t="s">
        <v>532</v>
      </c>
      <c r="C6" s="50">
        <v>17132.999999999996</v>
      </c>
      <c r="D6" s="50">
        <v>17348.739999999998</v>
      </c>
    </row>
    <row r="7" spans="2:5">
      <c r="B7" s="51" t="s">
        <v>533</v>
      </c>
      <c r="C7" s="52">
        <v>3265.6800000000003</v>
      </c>
      <c r="D7" s="52">
        <v>2550.94</v>
      </c>
    </row>
    <row r="8" spans="2:5">
      <c r="B8" s="49" t="s">
        <v>535</v>
      </c>
      <c r="C8" s="50">
        <v>3876.76</v>
      </c>
      <c r="D8" s="50">
        <v>4019.3399999999992</v>
      </c>
    </row>
    <row r="9" spans="2:5">
      <c r="B9" s="372" t="s">
        <v>878</v>
      </c>
      <c r="C9" s="373">
        <v>16042.400000000001</v>
      </c>
      <c r="D9" s="373">
        <v>16361.800000000001</v>
      </c>
    </row>
    <row r="10" spans="2:5">
      <c r="B10" s="49" t="s">
        <v>536</v>
      </c>
      <c r="C10" s="50">
        <v>71102.66</v>
      </c>
      <c r="D10" s="50">
        <v>102794.7</v>
      </c>
    </row>
    <row r="11" spans="2:5">
      <c r="B11" s="51" t="s">
        <v>537</v>
      </c>
      <c r="C11" s="374">
        <v>6531.3099999999995</v>
      </c>
      <c r="D11" s="374">
        <v>26055.620000000003</v>
      </c>
    </row>
    <row r="12" spans="2:5">
      <c r="B12" s="49" t="s">
        <v>879</v>
      </c>
      <c r="C12" s="50">
        <v>6531.37</v>
      </c>
      <c r="D12" s="50">
        <v>6144.880000000001</v>
      </c>
    </row>
    <row r="13" spans="2:5">
      <c r="B13" s="372" t="s">
        <v>880</v>
      </c>
      <c r="C13" s="373">
        <v>15262.710000000001</v>
      </c>
      <c r="D13" s="373">
        <v>6976.86</v>
      </c>
    </row>
    <row r="14" spans="2:5">
      <c r="B14" s="48" t="s">
        <v>9</v>
      </c>
      <c r="C14" s="55">
        <f>SUM(C4:C13)</f>
        <v>499582.12000000011</v>
      </c>
      <c r="D14" s="55">
        <f>SUM(D4:D13)</f>
        <v>608681.24999999988</v>
      </c>
      <c r="E14" s="116"/>
    </row>
    <row r="15" spans="2:5">
      <c r="B15" s="6"/>
      <c r="D15" s="24"/>
    </row>
    <row r="16" spans="2:5">
      <c r="B16" s="90" t="s">
        <v>1023</v>
      </c>
    </row>
  </sheetData>
  <pageMargins left="0.7" right="0.7" top="0.75" bottom="0.75" header="0.3" footer="0.3"/>
  <pageSetup paperSize="9" scale="7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9C518-439E-4D13-8884-72CE19EB27F5}">
  <dimension ref="B1:K33"/>
  <sheetViews>
    <sheetView showGridLines="0" view="pageBreakPreview" zoomScale="190" zoomScaleNormal="145" zoomScaleSheetLayoutView="190" workbookViewId="0">
      <selection activeCell="J19" sqref="J19"/>
    </sheetView>
  </sheetViews>
  <sheetFormatPr defaultColWidth="8.6328125" defaultRowHeight="14.5"/>
  <cols>
    <col min="1" max="1" width="2.54296875" style="2" customWidth="1"/>
    <col min="2" max="2" width="9.6328125" style="2" customWidth="1"/>
    <col min="3" max="3" width="26" style="2" customWidth="1"/>
    <col min="4" max="4" width="8.90625" style="2" customWidth="1"/>
    <col min="5" max="5" width="12.08984375" style="2" customWidth="1"/>
    <col min="6" max="6" width="16.54296875" style="2" customWidth="1"/>
    <col min="7" max="7" width="4.7265625" style="2" customWidth="1"/>
    <col min="8" max="8" width="8.6328125" style="2" customWidth="1"/>
    <col min="9" max="11" width="8.6328125" style="2"/>
    <col min="12" max="19" width="15.54296875" style="2" customWidth="1"/>
    <col min="20" max="16384" width="8.6328125" style="2"/>
  </cols>
  <sheetData>
    <row r="1" spans="2:11" ht="26">
      <c r="B1" s="291" t="s">
        <v>1217</v>
      </c>
      <c r="C1" s="291"/>
      <c r="D1" s="291"/>
    </row>
    <row r="2" spans="2:11">
      <c r="B2" s="72"/>
      <c r="C2" s="72"/>
      <c r="D2" s="72"/>
      <c r="E2" s="72"/>
      <c r="F2" s="72"/>
    </row>
    <row r="3" spans="2:11" ht="16">
      <c r="B3" s="98" t="s">
        <v>1022</v>
      </c>
      <c r="C3" s="72"/>
      <c r="D3" s="72"/>
    </row>
    <row r="4" spans="2:11">
      <c r="B4" s="48" t="s">
        <v>520</v>
      </c>
      <c r="C4" s="48" t="s">
        <v>539</v>
      </c>
      <c r="D4" s="48" t="s">
        <v>16</v>
      </c>
      <c r="E4" s="48">
        <v>2024</v>
      </c>
      <c r="F4" s="48">
        <v>2025</v>
      </c>
    </row>
    <row r="5" spans="2:11">
      <c r="B5" s="49" t="s">
        <v>881</v>
      </c>
      <c r="C5" s="49" t="s">
        <v>110</v>
      </c>
      <c r="D5" s="73"/>
      <c r="E5" s="73"/>
      <c r="F5" s="73">
        <v>4595156.9517000001</v>
      </c>
      <c r="I5" s="22"/>
      <c r="J5" s="22"/>
      <c r="K5" s="22"/>
    </row>
    <row r="6" spans="2:11">
      <c r="B6" s="51" t="s">
        <v>604</v>
      </c>
      <c r="C6" s="51" t="s">
        <v>92</v>
      </c>
      <c r="D6" s="74" t="s">
        <v>605</v>
      </c>
      <c r="E6" s="74"/>
      <c r="F6" s="74">
        <f>47089.2979776401*F25</f>
        <v>1148978.8706544184</v>
      </c>
      <c r="I6" s="22"/>
      <c r="J6" s="22"/>
      <c r="K6" s="22"/>
    </row>
    <row r="7" spans="2:11">
      <c r="B7" s="49" t="s">
        <v>763</v>
      </c>
      <c r="C7" s="49" t="s">
        <v>92</v>
      </c>
      <c r="D7" s="73" t="s">
        <v>882</v>
      </c>
      <c r="E7" s="73"/>
      <c r="F7" s="73">
        <f>43182.512242915*F25</f>
        <v>1053653.2987271259</v>
      </c>
      <c r="I7" s="22"/>
      <c r="J7" s="22"/>
      <c r="K7" s="22"/>
    </row>
    <row r="8" spans="2:11">
      <c r="B8" s="107" t="s">
        <v>609</v>
      </c>
      <c r="C8" s="107" t="s">
        <v>610</v>
      </c>
      <c r="D8" s="108"/>
      <c r="E8" s="109"/>
      <c r="F8" s="109">
        <f>166680*F25</f>
        <v>4066991.9999999995</v>
      </c>
      <c r="I8" s="22"/>
      <c r="J8" s="22"/>
      <c r="K8" s="22"/>
    </row>
    <row r="9" spans="2:11">
      <c r="B9" s="41" t="s">
        <v>553</v>
      </c>
      <c r="C9" s="55"/>
      <c r="D9" s="41"/>
      <c r="E9" s="106"/>
      <c r="F9" s="106">
        <f>SUM(F5:F8)</f>
        <v>10864781.121081544</v>
      </c>
      <c r="I9" s="22"/>
      <c r="J9" s="22"/>
      <c r="K9" s="22"/>
    </row>
    <row r="10" spans="2:11" ht="15" thickBot="1">
      <c r="B10" s="23"/>
      <c r="D10" s="3" t="s">
        <v>541</v>
      </c>
      <c r="E10" s="5">
        <v>426797.00999999989</v>
      </c>
      <c r="F10" s="5">
        <f>F9/F25</f>
        <v>445277.91479842394</v>
      </c>
      <c r="I10" s="22"/>
      <c r="J10" s="22"/>
      <c r="K10" s="22"/>
    </row>
    <row r="11" spans="2:11" ht="16">
      <c r="B11" s="98" t="s">
        <v>1021</v>
      </c>
      <c r="C11" s="72"/>
      <c r="D11" s="72"/>
      <c r="I11" s="22"/>
      <c r="J11" s="22"/>
      <c r="K11" s="22"/>
    </row>
    <row r="12" spans="2:11">
      <c r="B12" s="48" t="s">
        <v>520</v>
      </c>
      <c r="C12" s="48" t="s">
        <v>539</v>
      </c>
      <c r="D12" s="48" t="s">
        <v>16</v>
      </c>
      <c r="E12" s="48">
        <v>2024</v>
      </c>
      <c r="F12" s="48">
        <v>2025</v>
      </c>
      <c r="I12" s="22"/>
      <c r="J12" s="22"/>
      <c r="K12" s="22"/>
    </row>
    <row r="13" spans="2:11">
      <c r="B13" s="49" t="s">
        <v>754</v>
      </c>
      <c r="C13" s="49" t="s">
        <v>378</v>
      </c>
      <c r="D13" s="76" t="s">
        <v>379</v>
      </c>
      <c r="E13" s="73"/>
      <c r="F13" s="73">
        <v>551463.19400000002</v>
      </c>
      <c r="I13" s="22"/>
      <c r="J13" s="22"/>
      <c r="K13" s="22"/>
    </row>
    <row r="14" spans="2:11">
      <c r="B14" s="51" t="s">
        <v>753</v>
      </c>
      <c r="C14" s="51" t="s">
        <v>378</v>
      </c>
      <c r="D14" s="75" t="s">
        <v>403</v>
      </c>
      <c r="E14" s="74"/>
      <c r="F14" s="74">
        <v>104877.76850000006</v>
      </c>
      <c r="G14" s="22"/>
      <c r="I14" s="22"/>
      <c r="J14" s="22"/>
      <c r="K14" s="22"/>
    </row>
    <row r="15" spans="2:11">
      <c r="B15" s="49" t="s">
        <v>861</v>
      </c>
      <c r="C15" s="49" t="s">
        <v>883</v>
      </c>
      <c r="D15" s="76"/>
      <c r="E15" s="73"/>
      <c r="F15" s="73">
        <v>68160.261500000022</v>
      </c>
      <c r="G15" s="22"/>
      <c r="I15" s="22"/>
      <c r="J15" s="22"/>
      <c r="K15" s="22"/>
    </row>
    <row r="16" spans="2:11">
      <c r="B16" s="51" t="s">
        <v>792</v>
      </c>
      <c r="C16" s="51" t="s">
        <v>793</v>
      </c>
      <c r="D16" s="75"/>
      <c r="E16" s="74"/>
      <c r="F16" s="74">
        <v>457274.28159999999</v>
      </c>
      <c r="G16" s="22"/>
      <c r="I16" s="22"/>
      <c r="J16" s="22"/>
      <c r="K16" s="22"/>
    </row>
    <row r="17" spans="2:11">
      <c r="B17" s="49" t="s">
        <v>740</v>
      </c>
      <c r="C17" s="49" t="s">
        <v>884</v>
      </c>
      <c r="D17" s="76"/>
      <c r="E17" s="73"/>
      <c r="F17" s="73">
        <v>247902.89220000058</v>
      </c>
      <c r="G17" s="22"/>
      <c r="H17" s="22"/>
      <c r="I17" s="22"/>
      <c r="J17" s="22"/>
      <c r="K17" s="22"/>
    </row>
    <row r="18" spans="2:11">
      <c r="B18" s="51" t="s">
        <v>624</v>
      </c>
      <c r="C18" s="51" t="s">
        <v>625</v>
      </c>
      <c r="D18" s="75" t="s">
        <v>885</v>
      </c>
      <c r="E18" s="74"/>
      <c r="F18" s="74">
        <v>59024.142100000288</v>
      </c>
      <c r="G18" s="22"/>
      <c r="H18" s="22"/>
      <c r="I18" s="22"/>
      <c r="J18" s="22"/>
      <c r="K18" s="22"/>
    </row>
    <row r="19" spans="2:11">
      <c r="B19" s="49" t="s">
        <v>781</v>
      </c>
      <c r="C19" s="49" t="s">
        <v>92</v>
      </c>
      <c r="D19" s="76" t="s">
        <v>782</v>
      </c>
      <c r="E19" s="73"/>
      <c r="F19" s="73">
        <v>276730.73810000019</v>
      </c>
      <c r="G19" s="22"/>
      <c r="H19" s="22"/>
      <c r="I19" s="22"/>
      <c r="J19" s="22"/>
      <c r="K19" s="22"/>
    </row>
    <row r="20" spans="2:11" hidden="1">
      <c r="B20" s="20" t="s">
        <v>619</v>
      </c>
      <c r="C20" s="20" t="s">
        <v>620</v>
      </c>
      <c r="D20" s="20"/>
      <c r="E20" s="21">
        <v>172240.85</v>
      </c>
      <c r="F20" s="21">
        <v>0</v>
      </c>
      <c r="G20" s="22"/>
      <c r="H20" s="22"/>
      <c r="I20" s="22"/>
      <c r="J20" s="22"/>
      <c r="K20" s="22"/>
    </row>
    <row r="21" spans="2:11" hidden="1">
      <c r="B21" s="20" t="s">
        <v>711</v>
      </c>
      <c r="C21" s="20" t="s">
        <v>625</v>
      </c>
      <c r="D21" s="20" t="s">
        <v>885</v>
      </c>
      <c r="E21" s="21">
        <v>265416.34999999998</v>
      </c>
      <c r="F21" s="21">
        <v>0</v>
      </c>
      <c r="G21" s="22"/>
      <c r="H21" s="22"/>
      <c r="I21" s="22"/>
      <c r="J21" s="22"/>
      <c r="K21" s="22"/>
    </row>
    <row r="22" spans="2:11">
      <c r="B22" s="41" t="s">
        <v>553</v>
      </c>
      <c r="C22" s="55"/>
      <c r="D22" s="41"/>
      <c r="E22" s="77"/>
      <c r="F22" s="106">
        <f>SUM(F13:F21)</f>
        <v>1765433.2780000013</v>
      </c>
      <c r="G22" s="22"/>
      <c r="H22" s="22"/>
      <c r="I22" s="22"/>
      <c r="J22" s="22"/>
      <c r="K22" s="22"/>
    </row>
    <row r="23" spans="2:11" ht="15" thickBot="1">
      <c r="B23" s="22"/>
      <c r="C23" s="22"/>
      <c r="D23" s="3" t="s">
        <v>541</v>
      </c>
      <c r="E23" s="5">
        <v>113967.4</v>
      </c>
      <c r="F23" s="5">
        <f>F22/F25</f>
        <v>72353.822868852512</v>
      </c>
      <c r="G23" s="22"/>
      <c r="H23" s="22"/>
      <c r="I23" s="22"/>
      <c r="J23" s="22"/>
      <c r="K23" s="22"/>
    </row>
    <row r="24" spans="2:11">
      <c r="B24" s="22"/>
      <c r="C24" s="22"/>
      <c r="D24" s="22"/>
      <c r="G24" s="22"/>
      <c r="H24" s="22"/>
      <c r="I24" s="22"/>
      <c r="J24" s="22"/>
      <c r="K24" s="22"/>
    </row>
    <row r="25" spans="2:11">
      <c r="B25" s="22"/>
      <c r="C25" s="22"/>
      <c r="D25" s="22"/>
      <c r="E25" s="293" t="s">
        <v>5</v>
      </c>
      <c r="F25" s="294">
        <f>'Portfolio Overview'!C14</f>
        <v>24.4</v>
      </c>
      <c r="G25" s="22"/>
      <c r="H25" s="22"/>
      <c r="I25" s="22"/>
      <c r="J25" s="22"/>
      <c r="K25" s="22"/>
    </row>
    <row r="26" spans="2:11">
      <c r="B26" s="22"/>
      <c r="C26" s="22"/>
      <c r="D26" s="22"/>
      <c r="E26" s="22"/>
      <c r="F26" s="22"/>
      <c r="G26" s="22"/>
      <c r="H26" s="22"/>
      <c r="I26" s="22"/>
      <c r="J26" s="22"/>
      <c r="K26" s="22"/>
    </row>
    <row r="27" spans="2:11">
      <c r="B27" s="22"/>
      <c r="C27" s="22"/>
      <c r="D27" s="22"/>
      <c r="E27" s="22"/>
      <c r="F27" s="22"/>
      <c r="G27" s="22"/>
      <c r="H27" s="22"/>
      <c r="I27" s="22"/>
      <c r="J27" s="22"/>
      <c r="K27" s="22"/>
    </row>
    <row r="28" spans="2:11">
      <c r="B28" s="22"/>
      <c r="C28" s="22"/>
      <c r="D28" s="22"/>
      <c r="E28" s="22"/>
      <c r="F28" s="22"/>
      <c r="G28" s="22"/>
      <c r="H28" s="22"/>
      <c r="I28" s="22"/>
      <c r="J28" s="22"/>
      <c r="K28" s="22"/>
    </row>
    <row r="29" spans="2:11">
      <c r="B29" s="22"/>
      <c r="C29" s="22"/>
      <c r="D29" s="22"/>
      <c r="E29" s="22"/>
      <c r="F29" s="22"/>
      <c r="G29" s="22"/>
      <c r="H29" s="22"/>
      <c r="I29" s="22"/>
      <c r="J29" s="22"/>
      <c r="K29" s="22"/>
    </row>
    <row r="30" spans="2:11">
      <c r="B30" s="22"/>
      <c r="C30" s="22"/>
      <c r="D30" s="22"/>
      <c r="E30" s="22"/>
      <c r="F30" s="22"/>
      <c r="G30" s="22"/>
      <c r="H30" s="22"/>
      <c r="I30" s="22"/>
      <c r="J30" s="22"/>
      <c r="K30" s="22"/>
    </row>
    <row r="31" spans="2:11">
      <c r="B31" s="22"/>
      <c r="C31" s="22"/>
      <c r="D31" s="22"/>
      <c r="E31" s="22"/>
      <c r="F31" s="22"/>
      <c r="G31" s="22"/>
      <c r="H31" s="22"/>
      <c r="I31" s="22"/>
      <c r="J31" s="22"/>
      <c r="K31" s="22"/>
    </row>
    <row r="32" spans="2:11">
      <c r="B32" s="22"/>
      <c r="C32" s="22"/>
      <c r="D32" s="22"/>
      <c r="E32" s="22"/>
      <c r="F32" s="22"/>
      <c r="G32" s="22"/>
      <c r="H32" s="22"/>
      <c r="I32" s="22"/>
      <c r="J32" s="22"/>
      <c r="K32" s="22"/>
    </row>
    <row r="33" spans="2:11">
      <c r="B33" s="22"/>
      <c r="C33" s="22"/>
      <c r="D33" s="22"/>
      <c r="E33" s="22"/>
      <c r="F33" s="22"/>
      <c r="G33" s="22"/>
      <c r="H33" s="22"/>
      <c r="I33" s="22"/>
      <c r="J33" s="22"/>
      <c r="K33" s="22"/>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BC161-E8BF-40A7-8BD3-6E4AC1166D77}">
  <dimension ref="A1:D24"/>
  <sheetViews>
    <sheetView showGridLines="0" view="pageBreakPreview" zoomScale="205" zoomScaleNormal="130" zoomScaleSheetLayoutView="205" workbookViewId="0">
      <selection activeCell="G16" sqref="G16"/>
    </sheetView>
  </sheetViews>
  <sheetFormatPr defaultColWidth="8.6328125" defaultRowHeight="14.5"/>
  <cols>
    <col min="1" max="1" width="2.6328125" style="15" customWidth="1"/>
    <col min="2" max="2" width="35.36328125" style="15" customWidth="1"/>
    <col min="3" max="3" width="11.08984375" style="15" customWidth="1"/>
    <col min="4" max="4" width="5.08984375" style="15" customWidth="1"/>
    <col min="5" max="16384" width="8.6328125" style="15"/>
  </cols>
  <sheetData>
    <row r="1" spans="1:4" ht="26">
      <c r="B1" s="291" t="s">
        <v>891</v>
      </c>
      <c r="C1" s="274"/>
      <c r="D1" s="16"/>
    </row>
    <row r="2" spans="1:4">
      <c r="A2" s="4"/>
      <c r="B2" s="4"/>
      <c r="C2" s="4"/>
    </row>
    <row r="3" spans="1:4" ht="21.9" customHeight="1">
      <c r="B3" s="78" t="s">
        <v>573</v>
      </c>
      <c r="C3" s="78">
        <v>2025</v>
      </c>
    </row>
    <row r="4" spans="1:4">
      <c r="B4" s="79" t="s">
        <v>892</v>
      </c>
      <c r="C4" s="87">
        <v>-6664.63</v>
      </c>
    </row>
    <row r="5" spans="1:4">
      <c r="B5" s="81" t="s">
        <v>575</v>
      </c>
      <c r="C5" s="86">
        <v>-1947.23</v>
      </c>
    </row>
    <row r="6" spans="1:4">
      <c r="B6" s="79" t="s">
        <v>893</v>
      </c>
      <c r="C6" s="87">
        <v>-8380.1200000000008</v>
      </c>
    </row>
    <row r="7" spans="1:4">
      <c r="B7" s="81" t="s">
        <v>577</v>
      </c>
      <c r="C7" s="86">
        <v>-82.81</v>
      </c>
    </row>
    <row r="8" spans="1:4">
      <c r="B8" s="79" t="s">
        <v>578</v>
      </c>
      <c r="C8" s="87">
        <v>-24599.030000000002</v>
      </c>
    </row>
    <row r="9" spans="1:4">
      <c r="B9" s="81" t="s">
        <v>579</v>
      </c>
      <c r="C9" s="86">
        <v>-24767.14</v>
      </c>
    </row>
    <row r="10" spans="1:4">
      <c r="B10" s="79" t="s">
        <v>581</v>
      </c>
      <c r="C10" s="87">
        <v>-17198</v>
      </c>
    </row>
    <row r="11" spans="1:4">
      <c r="B11" s="81" t="s">
        <v>582</v>
      </c>
      <c r="C11" s="86">
        <v>-1684.01</v>
      </c>
    </row>
    <row r="12" spans="1:4">
      <c r="B12" s="79" t="s">
        <v>583</v>
      </c>
      <c r="C12" s="87">
        <v>-20285.230000000003</v>
      </c>
    </row>
    <row r="13" spans="1:4">
      <c r="B13" s="81" t="s">
        <v>585</v>
      </c>
      <c r="C13" s="86">
        <v>-22208.599999999995</v>
      </c>
    </row>
    <row r="14" spans="1:4">
      <c r="B14" s="79" t="s">
        <v>586</v>
      </c>
      <c r="C14" s="87">
        <v>-11642.199256365222</v>
      </c>
    </row>
    <row r="15" spans="1:4">
      <c r="B15" s="81" t="s">
        <v>587</v>
      </c>
      <c r="C15" s="86">
        <v>-4057.51</v>
      </c>
    </row>
    <row r="16" spans="1:4">
      <c r="B16" s="79" t="s">
        <v>588</v>
      </c>
      <c r="C16" s="87">
        <v>-10547.11</v>
      </c>
    </row>
    <row r="17" spans="2:3">
      <c r="B17" s="81" t="s">
        <v>894</v>
      </c>
      <c r="C17" s="86">
        <v>-21264.85</v>
      </c>
    </row>
    <row r="18" spans="2:3">
      <c r="B18" s="79" t="s">
        <v>895</v>
      </c>
      <c r="C18" s="87">
        <v>-18868.62</v>
      </c>
    </row>
    <row r="19" spans="2:3">
      <c r="B19" s="81" t="s">
        <v>593</v>
      </c>
      <c r="C19" s="86">
        <v>-16920</v>
      </c>
    </row>
    <row r="20" spans="2:3">
      <c r="B20" s="41" t="s">
        <v>9</v>
      </c>
      <c r="C20" s="55">
        <f>SUM(C4:C19)</f>
        <v>-211117.08925636523</v>
      </c>
    </row>
    <row r="21" spans="2:3">
      <c r="C21" s="13"/>
    </row>
    <row r="22" spans="2:3">
      <c r="B22" s="91" t="s">
        <v>594</v>
      </c>
      <c r="C22" s="87">
        <v>219118.32</v>
      </c>
    </row>
    <row r="23" spans="2:3" ht="15" thickBot="1">
      <c r="B23" s="92" t="s">
        <v>595</v>
      </c>
      <c r="C23" s="93">
        <f>C22+C20</f>
        <v>8001.2307436347764</v>
      </c>
    </row>
    <row r="24" spans="2:3" ht="15" thickTop="1"/>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4E059-0352-4329-B450-869E141563FC}">
  <dimension ref="B1:F14"/>
  <sheetViews>
    <sheetView view="pageBreakPreview" zoomScale="202" zoomScaleNormal="145" zoomScaleSheetLayoutView="202" workbookViewId="0">
      <selection activeCell="E5" sqref="E5"/>
    </sheetView>
  </sheetViews>
  <sheetFormatPr defaultColWidth="8.6328125" defaultRowHeight="14.5"/>
  <cols>
    <col min="1" max="1" width="1.81640625" style="121" customWidth="1"/>
    <col min="2" max="2" width="21" style="121" customWidth="1"/>
    <col min="3" max="3" width="23.26953125" style="121" customWidth="1"/>
    <col min="4" max="4" width="22.453125" style="121" customWidth="1"/>
    <col min="5" max="5" width="23.26953125" style="121" customWidth="1"/>
    <col min="6" max="6" width="8.6328125" style="121" customWidth="1"/>
    <col min="7" max="16384" width="8.6328125" style="121"/>
  </cols>
  <sheetData>
    <row r="1" spans="2:6" ht="26">
      <c r="B1" s="165" t="s">
        <v>0</v>
      </c>
    </row>
    <row r="2" spans="2:6" ht="9.5" customHeight="1">
      <c r="B2" s="165"/>
    </row>
    <row r="3" spans="2:6" ht="25" customHeight="1">
      <c r="B3" s="41"/>
      <c r="C3" s="41" t="s">
        <v>1183</v>
      </c>
      <c r="D3" s="41" t="s">
        <v>1182</v>
      </c>
      <c r="E3" s="41" t="s">
        <v>1184</v>
      </c>
    </row>
    <row r="4" spans="2:6" ht="18" customHeight="1">
      <c r="B4" s="139" t="s">
        <v>2</v>
      </c>
      <c r="C4" s="395" t="s">
        <v>1024</v>
      </c>
      <c r="D4" s="166">
        <v>2009</v>
      </c>
      <c r="E4" s="143"/>
    </row>
    <row r="5" spans="2:6" ht="18" customHeight="1">
      <c r="B5" s="139" t="s">
        <v>1126</v>
      </c>
      <c r="C5" s="396">
        <f>'Rent Roll - Lib'!I172</f>
        <v>46738.81</v>
      </c>
      <c r="D5" s="167">
        <f>'Statistics - Usti'!D9</f>
        <v>27719.42</v>
      </c>
      <c r="E5" s="161">
        <f>D5+C5</f>
        <v>74458.23</v>
      </c>
    </row>
    <row r="6" spans="2:6" ht="18" customHeight="1">
      <c r="B6" s="139" t="s">
        <v>1127</v>
      </c>
      <c r="C6" s="396">
        <f>'Statistics - Lib'!D6</f>
        <v>41612.449999999997</v>
      </c>
      <c r="D6" s="167">
        <f>'Statistics - Usti'!D5</f>
        <v>25969.42</v>
      </c>
      <c r="E6" s="161">
        <f>D6+C6</f>
        <v>67581.87</v>
      </c>
    </row>
    <row r="7" spans="2:6" ht="18" customHeight="1">
      <c r="B7" s="139" t="s">
        <v>3</v>
      </c>
      <c r="C7" s="397">
        <f>'Statistics - Lib'!E10</f>
        <v>0.99081598354771971</v>
      </c>
      <c r="D7" s="168">
        <f>'Statistics - Usti'!E9</f>
        <v>0.96098403213342842</v>
      </c>
      <c r="E7" s="156">
        <f>1-('Statistics - Lib'!C10+'Statistics - Usti'!C9)/E5</f>
        <v>0.97971010054899232</v>
      </c>
      <c r="F7" s="157"/>
    </row>
    <row r="8" spans="2:6" ht="18" customHeight="1">
      <c r="B8" s="139" t="s">
        <v>1128</v>
      </c>
      <c r="C8" s="396">
        <v>850</v>
      </c>
      <c r="D8" s="167">
        <v>487</v>
      </c>
      <c r="E8" s="161">
        <f>SUM(C8:D8)</f>
        <v>1337</v>
      </c>
    </row>
    <row r="9" spans="2:6" ht="24">
      <c r="B9" s="417" t="s">
        <v>1316</v>
      </c>
      <c r="C9" s="398">
        <f>'Statistics - Lib'!B20/'Statistics - Lib'!B10/12</f>
        <v>12.137255713967299</v>
      </c>
      <c r="D9" s="169">
        <f>'Statistics - Usti'!B19/'Statistics - Usti'!B9/12</f>
        <v>18.249751532171111</v>
      </c>
      <c r="E9" s="162">
        <f>C12/E12*C9+D9*D12/E12</f>
        <v>15.098896777531309</v>
      </c>
    </row>
    <row r="10" spans="2:6" ht="18" customHeight="1">
      <c r="B10" s="139" t="s">
        <v>1221</v>
      </c>
      <c r="C10" s="399">
        <f>'Statistics - Lib'!B72</f>
        <v>3.3392121417483214</v>
      </c>
      <c r="D10" s="170">
        <f>'Statistics - Usti'!B73</f>
        <v>3.2399384575568697</v>
      </c>
      <c r="E10" s="163">
        <f>C12/E12*C10+D10*D12/E12</f>
        <v>3.2911118193305819</v>
      </c>
    </row>
    <row r="11" spans="2:6" ht="18" customHeight="1">
      <c r="B11" s="139" t="s">
        <v>1025</v>
      </c>
      <c r="C11" s="400">
        <f>'RtS - Lib'!K88</f>
        <v>6.880221971319074E-2</v>
      </c>
      <c r="D11" s="322">
        <f>'RtS - Usti'!J75</f>
        <v>8.9864254277349745E-2</v>
      </c>
      <c r="E11" s="323">
        <f>C12/E12*C11+D11*D12/E12</f>
        <v>7.9007246972538303E-2</v>
      </c>
    </row>
    <row r="12" spans="2:6" ht="18" customHeight="1">
      <c r="B12" s="139" t="s">
        <v>4</v>
      </c>
      <c r="C12" s="401">
        <f>NOI!C14</f>
        <v>8320853.4262654511</v>
      </c>
      <c r="D12" s="171">
        <f>NOI!D14</f>
        <v>7821173.3355326401</v>
      </c>
      <c r="E12" s="164">
        <f>SUM(C12:D12)</f>
        <v>16142026.761798091</v>
      </c>
    </row>
    <row r="13" spans="2:6">
      <c r="C13" s="158"/>
      <c r="D13" s="158"/>
      <c r="E13" s="155"/>
    </row>
    <row r="14" spans="2:6">
      <c r="B14" s="159" t="s">
        <v>5</v>
      </c>
      <c r="C14" s="160">
        <v>24.4</v>
      </c>
      <c r="D14" s="371"/>
    </row>
  </sheetData>
  <pageMargins left="0.7" right="0.7" top="0.75" bottom="0.75" header="0.3" footer="0.3"/>
  <pageSetup paperSize="9" scale="8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2103-8229-4CBC-80EB-BFCA61BFB05F}">
  <dimension ref="A1:H9"/>
  <sheetViews>
    <sheetView showGridLines="0" view="pageBreakPreview" zoomScale="160" zoomScaleNormal="130" zoomScaleSheetLayoutView="160" workbookViewId="0">
      <selection activeCell="B4" sqref="B4"/>
    </sheetView>
  </sheetViews>
  <sheetFormatPr defaultColWidth="8.6328125" defaultRowHeight="14.5"/>
  <cols>
    <col min="1" max="1" width="2.7265625" style="15" customWidth="1"/>
    <col min="2" max="2" width="17.90625" style="15" customWidth="1"/>
    <col min="3" max="4" width="13.90625" style="15" customWidth="1"/>
    <col min="5" max="5" width="20.1796875" style="15" customWidth="1"/>
    <col min="6" max="6" width="14.1796875" style="15" customWidth="1"/>
    <col min="7" max="7" width="11" style="15" customWidth="1"/>
    <col min="8" max="8" width="8.6328125" style="15"/>
    <col min="9" max="9" width="4.08984375" style="15" customWidth="1"/>
    <col min="10" max="16384" width="8.6328125" style="15"/>
  </cols>
  <sheetData>
    <row r="1" spans="1:8">
      <c r="B1" s="7"/>
      <c r="C1" s="4"/>
      <c r="D1" s="4"/>
      <c r="H1" s="129"/>
    </row>
    <row r="2" spans="1:8" ht="26">
      <c r="B2" s="270" t="s">
        <v>1214</v>
      </c>
      <c r="C2" s="274"/>
      <c r="D2" s="274"/>
      <c r="E2" s="274"/>
      <c r="F2" s="274"/>
      <c r="G2" s="276"/>
      <c r="H2" s="276"/>
    </row>
    <row r="3" spans="1:8">
      <c r="A3" s="4"/>
      <c r="B3" s="4"/>
      <c r="C3" s="4"/>
      <c r="D3" s="4"/>
      <c r="E3" s="4"/>
      <c r="F3" s="4"/>
      <c r="G3" s="130"/>
      <c r="H3" s="130"/>
    </row>
    <row r="4" spans="1:8" ht="49.5" customHeight="1">
      <c r="B4" s="78" t="s">
        <v>918</v>
      </c>
      <c r="C4" s="78" t="s">
        <v>1121</v>
      </c>
      <c r="D4" s="78" t="s">
        <v>919</v>
      </c>
      <c r="E4" s="78" t="s">
        <v>920</v>
      </c>
      <c r="F4" s="78" t="s">
        <v>921</v>
      </c>
      <c r="G4" s="131" t="s">
        <v>1119</v>
      </c>
      <c r="H4" s="131" t="s">
        <v>1116</v>
      </c>
    </row>
    <row r="5" spans="1:8">
      <c r="B5" s="94" t="s">
        <v>1122</v>
      </c>
      <c r="C5" s="134">
        <v>300</v>
      </c>
      <c r="D5" s="95">
        <v>224</v>
      </c>
      <c r="E5" s="96">
        <v>110</v>
      </c>
      <c r="F5" s="97">
        <f>D5*E5</f>
        <v>24640</v>
      </c>
      <c r="G5" s="132">
        <v>223940</v>
      </c>
      <c r="H5" s="133">
        <f>F5/G5</f>
        <v>0.11002947218004823</v>
      </c>
    </row>
    <row r="6" spans="1:8">
      <c r="H6" s="129"/>
    </row>
    <row r="7" spans="1:8">
      <c r="B7" s="281" t="s">
        <v>1117</v>
      </c>
      <c r="C7" s="281"/>
      <c r="D7" s="281"/>
      <c r="E7" s="281"/>
      <c r="F7" s="281"/>
      <c r="G7" s="281"/>
      <c r="H7" s="281"/>
    </row>
    <row r="8" spans="1:8">
      <c r="B8" s="281" t="s">
        <v>1118</v>
      </c>
      <c r="C8" s="281"/>
      <c r="D8" s="281"/>
      <c r="E8" s="281"/>
      <c r="F8" s="281"/>
      <c r="G8" s="281"/>
      <c r="H8" s="281"/>
    </row>
    <row r="9" spans="1:8">
      <c r="B9" s="281" t="s">
        <v>1120</v>
      </c>
      <c r="C9" s="281"/>
      <c r="D9" s="281"/>
      <c r="E9" s="281"/>
      <c r="F9" s="281"/>
      <c r="G9" s="281"/>
      <c r="H9" s="281"/>
    </row>
  </sheetData>
  <pageMargins left="0.7" right="0.7" top="0.75" bottom="0.75" header="0.3" footer="0.3"/>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F0814-72D2-4FAD-816B-83C63611CEEF}">
  <dimension ref="B1:AS103"/>
  <sheetViews>
    <sheetView showGridLines="0" view="pageBreakPreview" zoomScale="85" zoomScaleNormal="100" zoomScaleSheetLayoutView="85" workbookViewId="0">
      <pane xSplit="14" ySplit="2" topLeftCell="O40" activePane="bottomRight" state="frozen"/>
      <selection pane="topRight" activeCell="O1" sqref="O1"/>
      <selection pane="bottomLeft" activeCell="A4" sqref="A4"/>
      <selection pane="bottomRight" activeCell="BD60" sqref="BD60"/>
    </sheetView>
  </sheetViews>
  <sheetFormatPr defaultRowHeight="14.5" outlineLevelCol="1"/>
  <cols>
    <col min="1" max="1" width="5" customWidth="1"/>
    <col min="2" max="2" width="18" customWidth="1"/>
    <col min="3" max="14" width="12.7265625" hidden="1" customWidth="1" outlineLevel="1"/>
    <col min="15" max="15" width="13.81640625" bestFit="1" customWidth="1" collapsed="1"/>
    <col min="16" max="27" width="12.7265625" hidden="1" customWidth="1" outlineLevel="1"/>
    <col min="28" max="28" width="13.81640625" bestFit="1" customWidth="1" collapsed="1"/>
    <col min="29" max="40" width="12.7265625" hidden="1" customWidth="1" outlineLevel="1"/>
    <col min="41" max="41" width="13.81640625" bestFit="1" customWidth="1" collapsed="1"/>
    <col min="42" max="44" width="12.7265625" hidden="1" customWidth="1" outlineLevel="1"/>
    <col min="45" max="45" width="13.81640625" bestFit="1" customWidth="1" collapsed="1"/>
  </cols>
  <sheetData>
    <row r="1" spans="2:45" ht="26">
      <c r="B1" s="270" t="s">
        <v>1215</v>
      </c>
    </row>
    <row r="2" spans="2:45">
      <c r="B2" s="277"/>
      <c r="C2" s="277" t="s">
        <v>1139</v>
      </c>
      <c r="D2" s="277"/>
      <c r="E2" s="277"/>
      <c r="F2" s="277"/>
      <c r="G2" s="277"/>
      <c r="H2" s="277"/>
      <c r="I2" s="277"/>
      <c r="J2" s="277"/>
      <c r="K2" s="277"/>
      <c r="L2" s="277"/>
      <c r="M2" s="277"/>
      <c r="N2" s="277"/>
      <c r="O2" s="277" t="s">
        <v>1175</v>
      </c>
      <c r="P2" s="277" t="s">
        <v>1140</v>
      </c>
      <c r="Q2" s="277"/>
      <c r="R2" s="277"/>
      <c r="S2" s="277"/>
      <c r="T2" s="277"/>
      <c r="U2" s="277"/>
      <c r="V2" s="277"/>
      <c r="W2" s="277"/>
      <c r="X2" s="277"/>
      <c r="Y2" s="277"/>
      <c r="Z2" s="277"/>
      <c r="AA2" s="277"/>
      <c r="AB2" s="277" t="s">
        <v>1176</v>
      </c>
      <c r="AC2" s="277" t="s">
        <v>1141</v>
      </c>
      <c r="AD2" s="277"/>
      <c r="AE2" s="277"/>
      <c r="AF2" s="277"/>
      <c r="AG2" s="277"/>
      <c r="AH2" s="277"/>
      <c r="AI2" s="277"/>
      <c r="AJ2" s="277"/>
      <c r="AK2" s="277"/>
      <c r="AL2" s="277"/>
      <c r="AM2" s="277"/>
      <c r="AN2" s="277"/>
      <c r="AO2" s="277" t="s">
        <v>1177</v>
      </c>
      <c r="AP2" s="277" t="s">
        <v>938</v>
      </c>
      <c r="AQ2" s="277"/>
      <c r="AR2" s="277"/>
      <c r="AS2" s="277" t="s">
        <v>1178</v>
      </c>
    </row>
    <row r="3" spans="2:45">
      <c r="B3" s="243" t="s">
        <v>189</v>
      </c>
      <c r="C3" s="429">
        <v>23593.58</v>
      </c>
      <c r="D3" s="429">
        <v>26552.639999999999</v>
      </c>
      <c r="E3" s="429">
        <v>23480.85</v>
      </c>
      <c r="F3" s="429">
        <v>23467.46</v>
      </c>
      <c r="G3" s="429">
        <v>23086.53</v>
      </c>
      <c r="H3" s="429">
        <v>31403.47</v>
      </c>
      <c r="I3" s="429">
        <v>23224.61</v>
      </c>
      <c r="J3" s="429">
        <v>28194.83</v>
      </c>
      <c r="K3" s="429">
        <v>24710.61</v>
      </c>
      <c r="L3" s="429">
        <v>27968.313644341801</v>
      </c>
      <c r="M3" s="429">
        <v>42318.024524831388</v>
      </c>
      <c r="N3" s="429">
        <v>120472.56432276993</v>
      </c>
      <c r="O3" s="429">
        <f t="shared" ref="O3:O34" si="0">SUM(C3:N3)</f>
        <v>418473.48249194311</v>
      </c>
      <c r="P3" s="429">
        <v>22134.264955160892</v>
      </c>
      <c r="Q3" s="429">
        <v>22763.835205568605</v>
      </c>
      <c r="R3" s="429">
        <v>19120.491004434236</v>
      </c>
      <c r="S3" s="429">
        <v>18858.281361297981</v>
      </c>
      <c r="T3" s="429">
        <v>21201.335003547742</v>
      </c>
      <c r="U3" s="429">
        <v>26435.456616861255</v>
      </c>
      <c r="V3" s="429">
        <v>21333.468884728347</v>
      </c>
      <c r="W3" s="429">
        <v>25245.781257902534</v>
      </c>
      <c r="X3" s="429">
        <v>21745.904673393528</v>
      </c>
      <c r="Y3" s="429">
        <v>27625.742557068199</v>
      </c>
      <c r="Z3" s="429">
        <v>41014.508189006017</v>
      </c>
      <c r="AA3" s="429">
        <v>108690.97463535494</v>
      </c>
      <c r="AB3" s="429">
        <f t="shared" ref="AB3:AB34" si="1">SUM(P3:AA3)</f>
        <v>376170.04434432427</v>
      </c>
      <c r="AC3" s="429">
        <v>21293.513678389361</v>
      </c>
      <c r="AD3" s="429">
        <v>21045.913765073157</v>
      </c>
      <c r="AE3" s="429">
        <v>19583.035030573174</v>
      </c>
      <c r="AF3" s="429">
        <v>17832.7346345892</v>
      </c>
      <c r="AG3" s="429">
        <v>20446.221715661242</v>
      </c>
      <c r="AH3" s="429">
        <v>26718.794099853065</v>
      </c>
      <c r="AI3" s="429">
        <v>23766.185494552061</v>
      </c>
      <c r="AJ3" s="429">
        <v>25054.584628535904</v>
      </c>
      <c r="AK3" s="429">
        <v>21294.499542577629</v>
      </c>
      <c r="AL3" s="429">
        <v>28029.943118724685</v>
      </c>
      <c r="AM3" s="429">
        <v>43923.42091960425</v>
      </c>
      <c r="AN3" s="429">
        <v>109039.77486137116</v>
      </c>
      <c r="AO3" s="429">
        <f t="shared" ref="AO3:AO34" si="2">SUM(AC3:AN3)</f>
        <v>378028.62148950488</v>
      </c>
      <c r="AP3" s="429">
        <v>21358.156527273404</v>
      </c>
      <c r="AQ3" s="429">
        <v>40977.016015459449</v>
      </c>
      <c r="AR3" s="429"/>
      <c r="AS3" s="429">
        <f t="shared" ref="AS3:AS34" si="3">SUM(AP3:AR3)</f>
        <v>62335.172542732849</v>
      </c>
    </row>
    <row r="4" spans="2:45">
      <c r="B4" s="243" t="s">
        <v>144</v>
      </c>
      <c r="C4" s="429">
        <v>27027.919999999998</v>
      </c>
      <c r="D4" s="429">
        <v>24077.98</v>
      </c>
      <c r="E4" s="429">
        <v>16747.240000000002</v>
      </c>
      <c r="F4" s="429">
        <v>15787.71</v>
      </c>
      <c r="G4" s="429">
        <v>17841.63</v>
      </c>
      <c r="H4" s="429">
        <v>15986.75</v>
      </c>
      <c r="I4" s="429">
        <v>17923.5</v>
      </c>
      <c r="J4" s="429">
        <v>14899.88</v>
      </c>
      <c r="K4" s="429">
        <v>17891.96</v>
      </c>
      <c r="L4" s="429">
        <v>18632.993995381064</v>
      </c>
      <c r="M4" s="429">
        <v>29846.883302677295</v>
      </c>
      <c r="N4" s="429">
        <v>38108.714321798434</v>
      </c>
      <c r="O4" s="429">
        <f t="shared" si="0"/>
        <v>254773.16161985681</v>
      </c>
      <c r="P4" s="429">
        <v>28204.381923685596</v>
      </c>
      <c r="Q4" s="429">
        <v>25052.081152202823</v>
      </c>
      <c r="R4" s="429">
        <v>15130.067125467194</v>
      </c>
      <c r="S4" s="429">
        <v>15156.457063711909</v>
      </c>
      <c r="T4" s="429">
        <v>15102.870608022282</v>
      </c>
      <c r="U4" s="429">
        <v>17132.256568467325</v>
      </c>
      <c r="V4" s="429">
        <v>19274.899946752772</v>
      </c>
      <c r="W4" s="429">
        <v>15946.125501246343</v>
      </c>
      <c r="X4" s="429">
        <v>15105.868295273502</v>
      </c>
      <c r="Y4" s="429">
        <v>23228.039053905384</v>
      </c>
      <c r="Z4" s="429">
        <v>25169.440888554214</v>
      </c>
      <c r="AA4" s="429">
        <v>33725.468635553902</v>
      </c>
      <c r="AB4" s="429">
        <f t="shared" si="1"/>
        <v>248227.95676284321</v>
      </c>
      <c r="AC4" s="429">
        <v>30105.495549987045</v>
      </c>
      <c r="AD4" s="429">
        <v>26185.017105355026</v>
      </c>
      <c r="AE4" s="429">
        <v>18636.264929424538</v>
      </c>
      <c r="AF4" s="429">
        <v>16442.578302315029</v>
      </c>
      <c r="AG4" s="429">
        <v>15581.661682106645</v>
      </c>
      <c r="AH4" s="429">
        <v>18452.041139696346</v>
      </c>
      <c r="AI4" s="429">
        <v>21113.152736327189</v>
      </c>
      <c r="AJ4" s="429">
        <v>18880.865324836806</v>
      </c>
      <c r="AK4" s="429">
        <v>22326.666791135347</v>
      </c>
      <c r="AL4" s="429">
        <v>27641.086484215044</v>
      </c>
      <c r="AM4" s="429">
        <v>37883.651594400246</v>
      </c>
      <c r="AN4" s="429">
        <v>46329.951894221034</v>
      </c>
      <c r="AO4" s="429">
        <f t="shared" si="2"/>
        <v>299578.43353402027</v>
      </c>
      <c r="AP4" s="429">
        <v>42839.339597918457</v>
      </c>
      <c r="AQ4" s="429">
        <v>47549.938404590095</v>
      </c>
      <c r="AR4" s="429"/>
      <c r="AS4" s="429">
        <f t="shared" si="3"/>
        <v>90389.278002508552</v>
      </c>
    </row>
    <row r="5" spans="2:45">
      <c r="B5" s="243" t="s">
        <v>1142</v>
      </c>
      <c r="C5" s="429">
        <v>27821.31</v>
      </c>
      <c r="D5" s="429">
        <v>23330.59</v>
      </c>
      <c r="E5" s="429">
        <v>24209.86</v>
      </c>
      <c r="F5" s="429">
        <v>22146.9</v>
      </c>
      <c r="G5" s="429">
        <v>24172.27</v>
      </c>
      <c r="H5" s="429">
        <v>23245.360000000001</v>
      </c>
      <c r="I5" s="429">
        <v>21110.26</v>
      </c>
      <c r="J5" s="429">
        <v>21250.67</v>
      </c>
      <c r="K5" s="429">
        <v>21578.31</v>
      </c>
      <c r="L5" s="429">
        <v>19985.068267898383</v>
      </c>
      <c r="M5" s="429">
        <v>21323.511547108115</v>
      </c>
      <c r="N5" s="429">
        <v>20600.00522665009</v>
      </c>
      <c r="O5" s="429">
        <f t="shared" si="0"/>
        <v>270774.11504165659</v>
      </c>
      <c r="P5" s="429">
        <v>21044.251802356252</v>
      </c>
      <c r="Q5" s="429">
        <v>20548.875244050818</v>
      </c>
      <c r="R5" s="429">
        <v>23150.097986235985</v>
      </c>
      <c r="S5" s="429">
        <v>21821.16580925999</v>
      </c>
      <c r="T5" s="429">
        <v>22013.877694753715</v>
      </c>
      <c r="U5" s="429">
        <v>21454.561732502574</v>
      </c>
      <c r="V5" s="429">
        <v>20938.52895102973</v>
      </c>
      <c r="W5" s="429">
        <v>18268.793721325099</v>
      </c>
      <c r="X5" s="429">
        <v>20388.295539033461</v>
      </c>
      <c r="Y5" s="429">
        <v>23958.295379537947</v>
      </c>
      <c r="Z5" s="429">
        <v>23974.479612198793</v>
      </c>
      <c r="AA5" s="429">
        <v>21650.03872064528</v>
      </c>
      <c r="AB5" s="429">
        <f t="shared" si="1"/>
        <v>259211.26219292963</v>
      </c>
      <c r="AC5" s="429">
        <v>21487.138978657225</v>
      </c>
      <c r="AD5" s="429">
        <v>20651.203159753044</v>
      </c>
      <c r="AE5" s="429">
        <v>22853.520315446593</v>
      </c>
      <c r="AF5" s="429">
        <v>19662.722796187023</v>
      </c>
      <c r="AG5" s="429">
        <v>22019.535049967177</v>
      </c>
      <c r="AH5" s="429">
        <v>20597.790902019529</v>
      </c>
      <c r="AI5" s="429">
        <v>18312.779363201298</v>
      </c>
      <c r="AJ5" s="429">
        <v>19088.137919645633</v>
      </c>
      <c r="AK5" s="429">
        <v>19217.164914770077</v>
      </c>
      <c r="AL5" s="429">
        <v>18076.287446243528</v>
      </c>
      <c r="AM5" s="429">
        <v>15243.85462123322</v>
      </c>
      <c r="AN5" s="429">
        <v>13412.040527103172</v>
      </c>
      <c r="AO5" s="429">
        <f t="shared" si="2"/>
        <v>230622.17599422755</v>
      </c>
      <c r="AP5" s="429"/>
      <c r="AQ5" s="429"/>
      <c r="AR5" s="429"/>
      <c r="AS5" s="429">
        <f t="shared" si="3"/>
        <v>0</v>
      </c>
    </row>
    <row r="6" spans="2:45">
      <c r="B6" s="243" t="s">
        <v>1055</v>
      </c>
      <c r="C6" s="429">
        <v>6721.53</v>
      </c>
      <c r="D6" s="429">
        <v>5502.47</v>
      </c>
      <c r="E6" s="429">
        <v>5040.8100000000004</v>
      </c>
      <c r="F6" s="429">
        <v>5163.22</v>
      </c>
      <c r="G6" s="429">
        <v>3865.77</v>
      </c>
      <c r="H6" s="429">
        <v>3994.06</v>
      </c>
      <c r="I6" s="429">
        <v>4173.25</v>
      </c>
      <c r="J6" s="429">
        <v>4420.76</v>
      </c>
      <c r="K6" s="429">
        <v>4507.28</v>
      </c>
      <c r="L6" s="429">
        <v>4531.4569607390304</v>
      </c>
      <c r="M6" s="429">
        <v>7473.7731453096258</v>
      </c>
      <c r="N6" s="429">
        <v>14460.274311694875</v>
      </c>
      <c r="O6" s="429">
        <f t="shared" si="0"/>
        <v>69854.654417743528</v>
      </c>
      <c r="P6" s="429">
        <v>3947.9615262880252</v>
      </c>
      <c r="Q6" s="429"/>
      <c r="R6" s="429"/>
      <c r="S6" s="429"/>
      <c r="T6" s="429"/>
      <c r="U6" s="429"/>
      <c r="V6" s="429"/>
      <c r="W6" s="429"/>
      <c r="X6" s="429"/>
      <c r="Y6" s="429"/>
      <c r="Z6" s="429"/>
      <c r="AA6" s="429"/>
      <c r="AB6" s="429">
        <f t="shared" si="1"/>
        <v>3947.9615262880252</v>
      </c>
      <c r="AC6" s="429"/>
      <c r="AD6" s="429"/>
      <c r="AE6" s="429"/>
      <c r="AF6" s="429"/>
      <c r="AG6" s="429"/>
      <c r="AH6" s="429"/>
      <c r="AI6" s="429"/>
      <c r="AJ6" s="429"/>
      <c r="AK6" s="429"/>
      <c r="AL6" s="429"/>
      <c r="AM6" s="429"/>
      <c r="AN6" s="429"/>
      <c r="AO6" s="429">
        <f t="shared" si="2"/>
        <v>0</v>
      </c>
      <c r="AP6" s="429"/>
      <c r="AQ6" s="429"/>
      <c r="AR6" s="429"/>
      <c r="AS6" s="429">
        <f t="shared" si="3"/>
        <v>0</v>
      </c>
    </row>
    <row r="7" spans="2:45">
      <c r="B7" s="243" t="s">
        <v>1143</v>
      </c>
      <c r="C7" s="429">
        <v>14727.81</v>
      </c>
      <c r="D7" s="429">
        <v>14500.72</v>
      </c>
      <c r="E7" s="429">
        <v>15584.01</v>
      </c>
      <c r="F7" s="429">
        <v>14615.49</v>
      </c>
      <c r="G7" s="429">
        <v>16775.349999999999</v>
      </c>
      <c r="H7" s="429">
        <v>18677.560000000001</v>
      </c>
      <c r="I7" s="429">
        <v>16277.9</v>
      </c>
      <c r="J7" s="429">
        <v>18644.89</v>
      </c>
      <c r="K7" s="429">
        <v>15982.12</v>
      </c>
      <c r="L7" s="429">
        <v>15975.963048498847</v>
      </c>
      <c r="M7" s="429">
        <v>18155.28305742898</v>
      </c>
      <c r="N7" s="429">
        <v>15520.871626479104</v>
      </c>
      <c r="O7" s="429">
        <f t="shared" si="0"/>
        <v>195437.96773240695</v>
      </c>
      <c r="P7" s="429">
        <v>16041.640583787585</v>
      </c>
      <c r="Q7" s="429">
        <v>17505.446931326223</v>
      </c>
      <c r="R7" s="429">
        <v>18091.881866709347</v>
      </c>
      <c r="S7" s="429">
        <v>17598.654531064501</v>
      </c>
      <c r="T7" s="429">
        <v>19553.817987508428</v>
      </c>
      <c r="U7" s="429">
        <v>15075.192063396045</v>
      </c>
      <c r="V7" s="429">
        <v>17029.22070114567</v>
      </c>
      <c r="W7" s="429">
        <v>18369.574798598318</v>
      </c>
      <c r="X7" s="429">
        <v>14941.688794476901</v>
      </c>
      <c r="Y7" s="429">
        <v>16411.379262926286</v>
      </c>
      <c r="Z7" s="429">
        <v>15740.78878012048</v>
      </c>
      <c r="AA7" s="429"/>
      <c r="AB7" s="429">
        <f t="shared" si="1"/>
        <v>186359.28630105982</v>
      </c>
      <c r="AC7" s="429"/>
      <c r="AD7" s="429"/>
      <c r="AE7" s="429"/>
      <c r="AF7" s="429"/>
      <c r="AG7" s="429"/>
      <c r="AH7" s="429"/>
      <c r="AI7" s="429"/>
      <c r="AJ7" s="429"/>
      <c r="AK7" s="429"/>
      <c r="AL7" s="429"/>
      <c r="AM7" s="429"/>
      <c r="AN7" s="429"/>
      <c r="AO7" s="429">
        <f t="shared" si="2"/>
        <v>0</v>
      </c>
      <c r="AP7" s="429"/>
      <c r="AQ7" s="429"/>
      <c r="AR7" s="429"/>
      <c r="AS7" s="429">
        <f t="shared" si="3"/>
        <v>0</v>
      </c>
    </row>
    <row r="8" spans="2:45">
      <c r="B8" s="243" t="s">
        <v>1144</v>
      </c>
      <c r="C8" s="429"/>
      <c r="D8" s="429"/>
      <c r="E8" s="429"/>
      <c r="F8" s="429"/>
      <c r="G8" s="429"/>
      <c r="H8" s="429"/>
      <c r="I8" s="429"/>
      <c r="J8" s="429"/>
      <c r="K8" s="429"/>
      <c r="L8" s="429"/>
      <c r="M8" s="429"/>
      <c r="N8" s="429"/>
      <c r="O8" s="429">
        <f t="shared" si="0"/>
        <v>0</v>
      </c>
      <c r="P8" s="429"/>
      <c r="Q8" s="429"/>
      <c r="R8" s="429"/>
      <c r="S8" s="429"/>
      <c r="T8" s="429"/>
      <c r="U8" s="429"/>
      <c r="V8" s="429"/>
      <c r="W8" s="429"/>
      <c r="X8" s="429"/>
      <c r="Y8" s="429"/>
      <c r="Z8" s="429"/>
      <c r="AA8" s="429"/>
      <c r="AB8" s="429">
        <f t="shared" si="1"/>
        <v>0</v>
      </c>
      <c r="AC8" s="429">
        <v>9016.7778622656206</v>
      </c>
      <c r="AD8" s="429">
        <v>11507.730024635701</v>
      </c>
      <c r="AE8" s="429">
        <v>11855.67106691811</v>
      </c>
      <c r="AF8" s="429">
        <v>11305.233372673629</v>
      </c>
      <c r="AG8" s="429">
        <v>11237.823947771536</v>
      </c>
      <c r="AH8" s="429">
        <v>12072.063956670794</v>
      </c>
      <c r="AI8" s="429">
        <v>14972.321295495078</v>
      </c>
      <c r="AJ8" s="429">
        <v>14622.44336726764</v>
      </c>
      <c r="AK8" s="429">
        <v>10325.496947405763</v>
      </c>
      <c r="AL8" s="429">
        <v>10799.871091759278</v>
      </c>
      <c r="AM8" s="429">
        <v>10429.586209030978</v>
      </c>
      <c r="AN8" s="429">
        <v>11518.604968243018</v>
      </c>
      <c r="AO8" s="429">
        <f t="shared" si="2"/>
        <v>139663.62411013717</v>
      </c>
      <c r="AP8" s="429">
        <v>9342.0466100108551</v>
      </c>
      <c r="AQ8" s="429"/>
      <c r="AR8" s="429"/>
      <c r="AS8" s="429">
        <f t="shared" si="3"/>
        <v>9342.0466100108551</v>
      </c>
    </row>
    <row r="9" spans="2:45">
      <c r="B9" s="243" t="s">
        <v>379</v>
      </c>
      <c r="C9" s="429">
        <v>62920.5</v>
      </c>
      <c r="D9" s="429">
        <v>58525.63</v>
      </c>
      <c r="E9" s="429">
        <v>60152.75</v>
      </c>
      <c r="F9" s="429">
        <v>59966.75</v>
      </c>
      <c r="G9" s="429">
        <v>57208.26</v>
      </c>
      <c r="H9" s="429">
        <v>60960.72</v>
      </c>
      <c r="I9" s="429">
        <v>63327.96</v>
      </c>
      <c r="J9" s="429">
        <v>61068.37</v>
      </c>
      <c r="K9" s="429">
        <v>54034.6</v>
      </c>
      <c r="L9" s="429">
        <v>55911.9933856813</v>
      </c>
      <c r="M9" s="429">
        <v>63578.661352953197</v>
      </c>
      <c r="N9" s="429">
        <v>75231.611926088561</v>
      </c>
      <c r="O9" s="429">
        <f t="shared" si="0"/>
        <v>732887.80666472309</v>
      </c>
      <c r="P9" s="429">
        <v>55203.247177773868</v>
      </c>
      <c r="Q9" s="429">
        <v>53306.20723805212</v>
      </c>
      <c r="R9" s="429">
        <v>53066.890273868143</v>
      </c>
      <c r="S9" s="429">
        <v>55027.695290858726</v>
      </c>
      <c r="T9" s="429">
        <v>64279.933460059387</v>
      </c>
      <c r="U9" s="429">
        <v>59860.847700280283</v>
      </c>
      <c r="V9" s="429">
        <v>58286.958793521</v>
      </c>
      <c r="W9" s="429">
        <v>59762.916549257607</v>
      </c>
      <c r="X9" s="429">
        <v>53496.472782793426</v>
      </c>
      <c r="Y9" s="429">
        <v>57889.592151402619</v>
      </c>
      <c r="Z9" s="429">
        <v>64772.041039156618</v>
      </c>
      <c r="AA9" s="429">
        <v>74976.679573548405</v>
      </c>
      <c r="AB9" s="429">
        <f t="shared" si="1"/>
        <v>709929.48203057214</v>
      </c>
      <c r="AC9" s="429">
        <v>61057.782614706652</v>
      </c>
      <c r="AD9" s="429">
        <v>58642.309572017031</v>
      </c>
      <c r="AE9" s="429">
        <v>72799.859191953816</v>
      </c>
      <c r="AF9" s="429">
        <v>63023.958638220625</v>
      </c>
      <c r="AG9" s="429">
        <v>65894.480961412206</v>
      </c>
      <c r="AH9" s="429">
        <v>61816.106421595454</v>
      </c>
      <c r="AI9" s="429">
        <v>63264.795027107197</v>
      </c>
      <c r="AJ9" s="429">
        <v>69569.834822816294</v>
      </c>
      <c r="AK9" s="429">
        <v>62975.337428352737</v>
      </c>
      <c r="AL9" s="429">
        <v>72245.441129399987</v>
      </c>
      <c r="AM9" s="429">
        <v>76126.549265987822</v>
      </c>
      <c r="AN9" s="429">
        <v>89073.489469582273</v>
      </c>
      <c r="AO9" s="429">
        <f t="shared" si="2"/>
        <v>816489.94454315212</v>
      </c>
      <c r="AP9" s="429">
        <v>69139.718580360146</v>
      </c>
      <c r="AQ9" s="429">
        <v>130908.90781571888</v>
      </c>
      <c r="AR9" s="429"/>
      <c r="AS9" s="429">
        <f t="shared" si="3"/>
        <v>200048.62639607902</v>
      </c>
    </row>
    <row r="10" spans="2:45">
      <c r="B10" s="243" t="s">
        <v>251</v>
      </c>
      <c r="C10" s="429">
        <v>20267.66</v>
      </c>
      <c r="D10" s="429">
        <v>18684.03</v>
      </c>
      <c r="E10" s="429">
        <v>18808.52</v>
      </c>
      <c r="F10" s="429">
        <v>22788.58</v>
      </c>
      <c r="G10" s="429">
        <v>23960.57</v>
      </c>
      <c r="H10" s="429">
        <v>26128.37</v>
      </c>
      <c r="I10" s="429">
        <v>23085.46</v>
      </c>
      <c r="J10" s="429">
        <v>20941.560000000001</v>
      </c>
      <c r="K10" s="429">
        <v>20151.75</v>
      </c>
      <c r="L10" s="429">
        <v>21326.500027713628</v>
      </c>
      <c r="M10" s="429">
        <v>36093.128959738402</v>
      </c>
      <c r="N10" s="429">
        <v>53539.460217226573</v>
      </c>
      <c r="O10" s="429">
        <f t="shared" si="0"/>
        <v>305775.5892046786</v>
      </c>
      <c r="P10" s="429">
        <v>19090.008493054334</v>
      </c>
      <c r="Q10" s="429">
        <v>16243.07761523443</v>
      </c>
      <c r="R10" s="429">
        <v>17048.887731950028</v>
      </c>
      <c r="S10" s="429">
        <v>17435.051444400473</v>
      </c>
      <c r="T10" s="429">
        <v>20032.451781318709</v>
      </c>
      <c r="U10" s="429">
        <v>29649.815094872261</v>
      </c>
      <c r="V10" s="429">
        <v>23832.279685326092</v>
      </c>
      <c r="W10" s="429">
        <v>18036.199017376541</v>
      </c>
      <c r="X10" s="429">
        <v>17662.24190122146</v>
      </c>
      <c r="Y10" s="429">
        <v>19972.730954345428</v>
      </c>
      <c r="Z10" s="429">
        <v>37356.111709337347</v>
      </c>
      <c r="AA10" s="429">
        <v>46356.584806532403</v>
      </c>
      <c r="AB10" s="429">
        <f t="shared" si="1"/>
        <v>282715.44023496954</v>
      </c>
      <c r="AC10" s="429">
        <v>16572.55748725482</v>
      </c>
      <c r="AD10" s="429">
        <v>5384.1022930152303</v>
      </c>
      <c r="AE10" s="429">
        <v>17520.741185210583</v>
      </c>
      <c r="AF10" s="429">
        <v>18050.436568315938</v>
      </c>
      <c r="AG10" s="429">
        <v>18924.750966518346</v>
      </c>
      <c r="AH10" s="429">
        <v>23494.942698280083</v>
      </c>
      <c r="AI10" s="429">
        <v>22418.830734455289</v>
      </c>
      <c r="AJ10" s="429">
        <v>18193.240577401306</v>
      </c>
      <c r="AK10" s="429">
        <v>18889.465917365251</v>
      </c>
      <c r="AL10" s="429">
        <v>23273.634339767719</v>
      </c>
      <c r="AM10" s="429">
        <v>37339.558664231983</v>
      </c>
      <c r="AN10" s="429">
        <v>54042.095082818974</v>
      </c>
      <c r="AO10" s="429">
        <f t="shared" si="2"/>
        <v>274104.35651463555</v>
      </c>
      <c r="AP10" s="429">
        <v>18334.517165212834</v>
      </c>
      <c r="AQ10" s="429">
        <v>36342.985138756674</v>
      </c>
      <c r="AR10" s="429"/>
      <c r="AS10" s="429">
        <f t="shared" si="3"/>
        <v>54677.502303969508</v>
      </c>
    </row>
    <row r="11" spans="2:45">
      <c r="B11" s="243" t="s">
        <v>964</v>
      </c>
      <c r="C11" s="429">
        <v>109522.48</v>
      </c>
      <c r="D11" s="429">
        <v>102662.29</v>
      </c>
      <c r="E11" s="429">
        <v>131478.97</v>
      </c>
      <c r="F11" s="429">
        <v>129930.93</v>
      </c>
      <c r="G11" s="429">
        <v>146756.60999999999</v>
      </c>
      <c r="H11" s="429">
        <v>155651.97</v>
      </c>
      <c r="I11" s="429">
        <v>116090.57</v>
      </c>
      <c r="J11" s="429">
        <v>112047.21</v>
      </c>
      <c r="K11" s="429">
        <v>119873.1</v>
      </c>
      <c r="L11" s="429">
        <v>155667.4650531178</v>
      </c>
      <c r="M11" s="429">
        <v>146644.07520948292</v>
      </c>
      <c r="N11" s="429">
        <v>163523.37099500652</v>
      </c>
      <c r="O11" s="429">
        <f t="shared" si="0"/>
        <v>1589849.0412576073</v>
      </c>
      <c r="P11" s="429">
        <v>108774.50543344469</v>
      </c>
      <c r="Q11" s="429">
        <v>96580.061458362819</v>
      </c>
      <c r="R11" s="429">
        <v>109447.37370903511</v>
      </c>
      <c r="S11" s="429">
        <v>114409.48436881676</v>
      </c>
      <c r="T11" s="429">
        <v>115256.44021829583</v>
      </c>
      <c r="U11" s="429">
        <v>114591.99685439479</v>
      </c>
      <c r="V11" s="429">
        <v>115070.19979731699</v>
      </c>
      <c r="W11" s="429">
        <v>108786.50699035439</v>
      </c>
      <c r="X11" s="429">
        <v>116928.16768454594</v>
      </c>
      <c r="Y11" s="429">
        <v>155194.80173954889</v>
      </c>
      <c r="Z11" s="429">
        <v>158607.5483810241</v>
      </c>
      <c r="AA11" s="429">
        <v>166027.79371897236</v>
      </c>
      <c r="AB11" s="429">
        <f t="shared" si="1"/>
        <v>1479674.8803541125</v>
      </c>
      <c r="AC11" s="429">
        <v>114558.95090296381</v>
      </c>
      <c r="AD11" s="429">
        <v>110572.67412054539</v>
      </c>
      <c r="AE11" s="429">
        <v>116602.85622035545</v>
      </c>
      <c r="AF11" s="429">
        <v>126424.46739900138</v>
      </c>
      <c r="AG11" s="429">
        <v>141484.23466335982</v>
      </c>
      <c r="AH11" s="429">
        <v>141095.62674656446</v>
      </c>
      <c r="AI11" s="429">
        <v>110994.27545163965</v>
      </c>
      <c r="AJ11" s="429">
        <v>120786.94134675164</v>
      </c>
      <c r="AK11" s="429">
        <v>123308.15574765223</v>
      </c>
      <c r="AL11" s="429">
        <v>162867.60814326713</v>
      </c>
      <c r="AM11" s="429">
        <v>157845.29355327904</v>
      </c>
      <c r="AN11" s="429">
        <v>142649.80225568626</v>
      </c>
      <c r="AO11" s="429">
        <f t="shared" si="2"/>
        <v>1569190.8865510663</v>
      </c>
      <c r="AP11" s="429">
        <v>116705.22170641307</v>
      </c>
      <c r="AQ11" s="429">
        <v>211090.91712642304</v>
      </c>
      <c r="AR11" s="429"/>
      <c r="AS11" s="429">
        <f t="shared" si="3"/>
        <v>327796.13883283612</v>
      </c>
    </row>
    <row r="12" spans="2:45">
      <c r="B12" s="243" t="s">
        <v>294</v>
      </c>
      <c r="C12" s="429">
        <v>22286.48</v>
      </c>
      <c r="D12" s="429">
        <v>19177.810000000001</v>
      </c>
      <c r="E12" s="429">
        <v>18467.79</v>
      </c>
      <c r="F12" s="429">
        <v>19275.11</v>
      </c>
      <c r="G12" s="429">
        <v>26061.919999999998</v>
      </c>
      <c r="H12" s="429">
        <v>26016.32</v>
      </c>
      <c r="I12" s="429">
        <v>25629.22</v>
      </c>
      <c r="J12" s="429">
        <v>16750.169999999998</v>
      </c>
      <c r="K12" s="429">
        <v>12232.68</v>
      </c>
      <c r="L12" s="429">
        <v>21935.598226327944</v>
      </c>
      <c r="M12" s="429">
        <v>33655.271203760472</v>
      </c>
      <c r="N12" s="429">
        <v>35335.422503740265</v>
      </c>
      <c r="O12" s="429">
        <f t="shared" si="0"/>
        <v>276823.79193382867</v>
      </c>
      <c r="P12" s="429">
        <v>19770.232987515385</v>
      </c>
      <c r="Q12" s="429">
        <v>16513.464474689456</v>
      </c>
      <c r="R12" s="429">
        <v>18214.612621094155</v>
      </c>
      <c r="S12" s="429">
        <v>14339.368816778786</v>
      </c>
      <c r="T12" s="429">
        <v>17103.468258626275</v>
      </c>
      <c r="U12" s="429">
        <v>24880.058475994596</v>
      </c>
      <c r="V12" s="429">
        <v>24919.488843848223</v>
      </c>
      <c r="W12" s="429">
        <v>19419.618402514359</v>
      </c>
      <c r="X12" s="429">
        <v>13136.251991502922</v>
      </c>
      <c r="Y12" s="429">
        <v>21694.370857398233</v>
      </c>
      <c r="Z12" s="429">
        <v>26779.601261295178</v>
      </c>
      <c r="AA12" s="429">
        <v>34061.09242496857</v>
      </c>
      <c r="AB12" s="429">
        <f t="shared" si="1"/>
        <v>250831.62941622612</v>
      </c>
      <c r="AC12" s="429">
        <v>20723.634373109828</v>
      </c>
      <c r="AD12" s="429">
        <v>16336.439492923471</v>
      </c>
      <c r="AE12" s="429">
        <v>14619.046174067089</v>
      </c>
      <c r="AF12" s="429">
        <v>18597.685919201092</v>
      </c>
      <c r="AG12" s="429">
        <v>21378.046246991027</v>
      </c>
      <c r="AH12" s="429">
        <v>27310.628158220734</v>
      </c>
      <c r="AI12" s="429">
        <v>26576.844632419157</v>
      </c>
      <c r="AJ12" s="429">
        <v>18178.127039944047</v>
      </c>
      <c r="AK12" s="429">
        <v>19116.521722895395</v>
      </c>
      <c r="AL12" s="429">
        <v>27143.967580712939</v>
      </c>
      <c r="AM12" s="429">
        <v>31774.480517470827</v>
      </c>
      <c r="AN12" s="429">
        <v>31733.426098952779</v>
      </c>
      <c r="AO12" s="429">
        <f t="shared" si="2"/>
        <v>273488.8479569084</v>
      </c>
      <c r="AP12" s="429">
        <v>20173.326681891354</v>
      </c>
      <c r="AQ12" s="429">
        <v>33772.458366248327</v>
      </c>
      <c r="AR12" s="429"/>
      <c r="AS12" s="429">
        <f t="shared" si="3"/>
        <v>53945.785048139682</v>
      </c>
    </row>
    <row r="13" spans="2:45">
      <c r="B13" s="243" t="s">
        <v>240</v>
      </c>
      <c r="C13" s="429">
        <v>48330.879999999997</v>
      </c>
      <c r="D13" s="429">
        <v>35801.25</v>
      </c>
      <c r="E13" s="429">
        <v>47341.9</v>
      </c>
      <c r="F13" s="429">
        <v>47531.15</v>
      </c>
      <c r="G13" s="429">
        <v>58817.05</v>
      </c>
      <c r="H13" s="429">
        <v>68065.16</v>
      </c>
      <c r="I13" s="429">
        <v>41116.120000000003</v>
      </c>
      <c r="J13" s="429">
        <v>41909.269999999997</v>
      </c>
      <c r="K13" s="429">
        <v>46147.81</v>
      </c>
      <c r="L13" s="429">
        <v>61481.125210161663</v>
      </c>
      <c r="M13" s="429">
        <v>73243.832822399345</v>
      </c>
      <c r="N13" s="429">
        <v>68116.264596731882</v>
      </c>
      <c r="O13" s="429">
        <f t="shared" si="0"/>
        <v>637901.81262929295</v>
      </c>
      <c r="P13" s="429">
        <v>43786.080745560044</v>
      </c>
      <c r="Q13" s="429">
        <v>40557.422427209181</v>
      </c>
      <c r="R13" s="429">
        <v>52320.492397781942</v>
      </c>
      <c r="S13" s="429">
        <v>51652.500593589226</v>
      </c>
      <c r="T13" s="429">
        <v>52575.522236919314</v>
      </c>
      <c r="U13" s="429">
        <v>59219.91087451858</v>
      </c>
      <c r="V13" s="429">
        <v>45814.189044813524</v>
      </c>
      <c r="W13" s="429">
        <v>43083.199414761024</v>
      </c>
      <c r="X13" s="429">
        <v>55530.456452469465</v>
      </c>
      <c r="Y13" s="429">
        <v>59457.308065181489</v>
      </c>
      <c r="Z13" s="429">
        <v>59603.950922439748</v>
      </c>
      <c r="AA13" s="429">
        <v>65257.243220269993</v>
      </c>
      <c r="AB13" s="429">
        <f t="shared" si="1"/>
        <v>628858.27639551356</v>
      </c>
      <c r="AC13" s="429">
        <v>40643.139618076566</v>
      </c>
      <c r="AD13" s="429">
        <v>29026.658022561111</v>
      </c>
      <c r="AE13" s="429">
        <v>46075.152865878037</v>
      </c>
      <c r="AF13" s="429">
        <v>43039.667943713117</v>
      </c>
      <c r="AG13" s="429">
        <v>47231.987198190967</v>
      </c>
      <c r="AH13" s="429">
        <v>70991.309786522994</v>
      </c>
      <c r="AI13" s="429">
        <v>51975.670263301952</v>
      </c>
      <c r="AJ13" s="429">
        <v>52383.460036524717</v>
      </c>
      <c r="AK13" s="429">
        <v>43429.648326207505</v>
      </c>
      <c r="AL13" s="429">
        <v>60103.372070775258</v>
      </c>
      <c r="AM13" s="429">
        <v>80023.877523650328</v>
      </c>
      <c r="AN13" s="429">
        <v>173077.29837228678</v>
      </c>
      <c r="AO13" s="429">
        <f t="shared" si="2"/>
        <v>738001.24202768924</v>
      </c>
      <c r="AP13" s="429">
        <v>65550.403054921189</v>
      </c>
      <c r="AQ13" s="429">
        <v>149003.80091026987</v>
      </c>
      <c r="AR13" s="429"/>
      <c r="AS13" s="429">
        <f t="shared" si="3"/>
        <v>214554.20396519106</v>
      </c>
    </row>
    <row r="14" spans="2:45">
      <c r="B14" s="243" t="s">
        <v>68</v>
      </c>
      <c r="C14" s="429"/>
      <c r="D14" s="429"/>
      <c r="E14" s="429"/>
      <c r="F14" s="429"/>
      <c r="G14" s="429"/>
      <c r="H14" s="429"/>
      <c r="I14" s="429"/>
      <c r="J14" s="429"/>
      <c r="K14" s="429"/>
      <c r="L14" s="429">
        <v>137275.16304849886</v>
      </c>
      <c r="M14" s="429">
        <v>161588.39157980788</v>
      </c>
      <c r="N14" s="429">
        <v>118478.6484543494</v>
      </c>
      <c r="O14" s="429">
        <f t="shared" si="0"/>
        <v>417342.20308265614</v>
      </c>
      <c r="P14" s="429">
        <v>311205.24705468613</v>
      </c>
      <c r="Q14" s="429">
        <v>180255.79355422879</v>
      </c>
      <c r="R14" s="429">
        <v>148672.06808574736</v>
      </c>
      <c r="S14" s="429">
        <v>140728.69014641867</v>
      </c>
      <c r="T14" s="429">
        <v>106948.37811084732</v>
      </c>
      <c r="U14" s="429">
        <v>134276.53096203093</v>
      </c>
      <c r="V14" s="429">
        <v>137943.62493344094</v>
      </c>
      <c r="W14" s="429">
        <v>186990.66146454247</v>
      </c>
      <c r="X14" s="429">
        <v>61832.541157727042</v>
      </c>
      <c r="Y14" s="429">
        <v>152007.59935368531</v>
      </c>
      <c r="Z14" s="429">
        <v>125659.97552710841</v>
      </c>
      <c r="AA14" s="429">
        <v>96750.344977257701</v>
      </c>
      <c r="AB14" s="429">
        <f t="shared" si="1"/>
        <v>1783271.4553277211</v>
      </c>
      <c r="AC14" s="429">
        <v>254541.21662490285</v>
      </c>
      <c r="AD14" s="429">
        <v>90849.123786916156</v>
      </c>
      <c r="AE14" s="429">
        <v>94702.571575518596</v>
      </c>
      <c r="AF14" s="429">
        <v>99746.382206082635</v>
      </c>
      <c r="AG14" s="429">
        <v>81145.882267123787</v>
      </c>
      <c r="AH14" s="429">
        <v>103564.74892685314</v>
      </c>
      <c r="AI14" s="429">
        <v>129459.61467144646</v>
      </c>
      <c r="AJ14" s="429">
        <v>149375.1884519739</v>
      </c>
      <c r="AK14" s="429">
        <v>114586.10929594297</v>
      </c>
      <c r="AL14" s="429">
        <v>171295.35168578505</v>
      </c>
      <c r="AM14" s="429">
        <v>96978.077641257347</v>
      </c>
      <c r="AN14" s="429">
        <v>87039.71906941745</v>
      </c>
      <c r="AO14" s="429">
        <f t="shared" si="2"/>
        <v>1473283.9862032202</v>
      </c>
      <c r="AP14" s="429">
        <v>338042.34210624831</v>
      </c>
      <c r="AQ14" s="429">
        <v>278231.62441456359</v>
      </c>
      <c r="AR14" s="429"/>
      <c r="AS14" s="429">
        <f t="shared" si="3"/>
        <v>616273.9665208119</v>
      </c>
    </row>
    <row r="15" spans="2:45">
      <c r="B15" s="243" t="s">
        <v>1145</v>
      </c>
      <c r="C15" s="429">
        <v>24230.13</v>
      </c>
      <c r="D15" s="429">
        <v>19068.71</v>
      </c>
      <c r="E15" s="429">
        <v>21349.01</v>
      </c>
      <c r="F15" s="429">
        <v>21062.68</v>
      </c>
      <c r="G15" s="429">
        <v>26423.71</v>
      </c>
      <c r="H15" s="429">
        <v>25271.53</v>
      </c>
      <c r="I15" s="429">
        <v>17010.52</v>
      </c>
      <c r="J15" s="429">
        <v>16728.560000000001</v>
      </c>
      <c r="K15" s="429">
        <v>20929.689999999999</v>
      </c>
      <c r="L15" s="429">
        <v>23879.204840646649</v>
      </c>
      <c r="M15" s="429">
        <v>29276.951154710812</v>
      </c>
      <c r="N15" s="429">
        <v>49463.868498261021</v>
      </c>
      <c r="O15" s="429">
        <f t="shared" si="0"/>
        <v>294694.56449361844</v>
      </c>
      <c r="P15" s="429">
        <v>19738.748021804113</v>
      </c>
      <c r="Q15" s="429">
        <v>15342.640049800517</v>
      </c>
      <c r="R15" s="429">
        <v>19788.939831856824</v>
      </c>
      <c r="S15" s="429">
        <v>22253.779184804112</v>
      </c>
      <c r="T15" s="429">
        <v>24485.328100773491</v>
      </c>
      <c r="U15" s="429">
        <v>27318.976468453213</v>
      </c>
      <c r="V15" s="429">
        <v>25843.286555935341</v>
      </c>
      <c r="W15" s="429">
        <v>21880.148838553519</v>
      </c>
      <c r="X15" s="429">
        <v>21978.037041954332</v>
      </c>
      <c r="Y15" s="429"/>
      <c r="Z15" s="429"/>
      <c r="AA15" s="429"/>
      <c r="AB15" s="429">
        <f t="shared" si="1"/>
        <v>198629.88409393548</v>
      </c>
      <c r="AC15" s="429"/>
      <c r="AD15" s="429"/>
      <c r="AE15" s="429"/>
      <c r="AF15" s="429"/>
      <c r="AG15" s="429"/>
      <c r="AH15" s="429"/>
      <c r="AI15" s="429"/>
      <c r="AJ15" s="429"/>
      <c r="AK15" s="429"/>
      <c r="AL15" s="429"/>
      <c r="AM15" s="429"/>
      <c r="AN15" s="429"/>
      <c r="AO15" s="429">
        <f t="shared" si="2"/>
        <v>0</v>
      </c>
      <c r="AP15" s="429"/>
      <c r="AQ15" s="429"/>
      <c r="AR15" s="429"/>
      <c r="AS15" s="429">
        <f t="shared" si="3"/>
        <v>0</v>
      </c>
    </row>
    <row r="16" spans="2:45">
      <c r="B16" s="243" t="s">
        <v>41</v>
      </c>
      <c r="C16" s="429">
        <v>107643.88</v>
      </c>
      <c r="D16" s="429">
        <v>104753.21</v>
      </c>
      <c r="E16" s="429">
        <v>85446.99</v>
      </c>
      <c r="F16" s="429">
        <v>86470.88</v>
      </c>
      <c r="G16" s="429">
        <v>81186.22</v>
      </c>
      <c r="H16" s="429">
        <v>67727.039999999994</v>
      </c>
      <c r="I16" s="429">
        <v>127857.68</v>
      </c>
      <c r="J16" s="429">
        <v>180174.73</v>
      </c>
      <c r="K16" s="429">
        <v>64521.73</v>
      </c>
      <c r="L16" s="429">
        <v>64886.200461893764</v>
      </c>
      <c r="M16" s="429">
        <v>65250.275904353155</v>
      </c>
      <c r="N16" s="429">
        <v>86632.232304194928</v>
      </c>
      <c r="O16" s="429">
        <f t="shared" si="0"/>
        <v>1122551.0686704419</v>
      </c>
      <c r="P16" s="429">
        <v>80126.103393704936</v>
      </c>
      <c r="Q16" s="429">
        <v>72792.077190798227</v>
      </c>
      <c r="R16" s="429">
        <v>94417.300106383977</v>
      </c>
      <c r="S16" s="429">
        <v>45549.347051840123</v>
      </c>
      <c r="T16" s="429">
        <v>47457.161628283844</v>
      </c>
      <c r="U16" s="429">
        <v>49512.753816062752</v>
      </c>
      <c r="V16" s="429">
        <v>168740.33219395726</v>
      </c>
      <c r="W16" s="429">
        <v>152544.97669881867</v>
      </c>
      <c r="X16" s="429">
        <v>66920.7912904939</v>
      </c>
      <c r="Y16" s="429">
        <v>75054.104785478528</v>
      </c>
      <c r="Z16" s="429">
        <v>91583.522213855409</v>
      </c>
      <c r="AA16" s="429">
        <v>84700.487399061356</v>
      </c>
      <c r="AB16" s="429">
        <f t="shared" si="1"/>
        <v>1029398.9577687391</v>
      </c>
      <c r="AC16" s="429">
        <v>95243.649874708397</v>
      </c>
      <c r="AD16" s="429">
        <v>75995.970516950765</v>
      </c>
      <c r="AE16" s="429">
        <v>51447.939882278981</v>
      </c>
      <c r="AF16" s="429">
        <v>140524.49568769863</v>
      </c>
      <c r="AG16" s="429">
        <v>65002.064337296666</v>
      </c>
      <c r="AH16" s="429">
        <v>62082.826769611929</v>
      </c>
      <c r="AI16" s="429">
        <v>129419.56663782292</v>
      </c>
      <c r="AJ16" s="429">
        <v>83132.411796705012</v>
      </c>
      <c r="AK16" s="429">
        <v>68601.299452960186</v>
      </c>
      <c r="AL16" s="429">
        <v>55726.227793324812</v>
      </c>
      <c r="AM16" s="429">
        <v>79542.900766508814</v>
      </c>
      <c r="AN16" s="429">
        <v>140110.25808705622</v>
      </c>
      <c r="AO16" s="429">
        <f t="shared" si="2"/>
        <v>1046829.6116029231</v>
      </c>
      <c r="AP16" s="429">
        <v>90804.05076560218</v>
      </c>
      <c r="AQ16" s="429">
        <v>128916.46742301081</v>
      </c>
      <c r="AR16" s="429"/>
      <c r="AS16" s="429">
        <f t="shared" si="3"/>
        <v>219720.518188613</v>
      </c>
    </row>
    <row r="17" spans="2:45">
      <c r="B17" s="243" t="s">
        <v>669</v>
      </c>
      <c r="C17" s="429"/>
      <c r="D17" s="429"/>
      <c r="E17" s="429"/>
      <c r="F17" s="429"/>
      <c r="G17" s="429"/>
      <c r="H17" s="429"/>
      <c r="I17" s="429"/>
      <c r="J17" s="429"/>
      <c r="K17" s="429"/>
      <c r="L17" s="429"/>
      <c r="M17" s="429"/>
      <c r="N17" s="429"/>
      <c r="O17" s="429">
        <f t="shared" si="0"/>
        <v>0</v>
      </c>
      <c r="P17" s="429"/>
      <c r="Q17" s="429">
        <v>34809.080105260182</v>
      </c>
      <c r="R17" s="429">
        <v>37750.542577128384</v>
      </c>
      <c r="S17" s="429">
        <v>31372.143252869017</v>
      </c>
      <c r="T17" s="429">
        <v>30654.243734505981</v>
      </c>
      <c r="U17" s="429">
        <v>27984.208658480031</v>
      </c>
      <c r="V17" s="429">
        <v>27498.543448015247</v>
      </c>
      <c r="W17" s="429">
        <v>29032.632094216249</v>
      </c>
      <c r="X17" s="429">
        <v>31495.877588953808</v>
      </c>
      <c r="Y17" s="429">
        <v>33987.456133113301</v>
      </c>
      <c r="Z17" s="429">
        <v>36714.948343373493</v>
      </c>
      <c r="AA17" s="429">
        <v>39057.71940644017</v>
      </c>
      <c r="AB17" s="429">
        <f t="shared" si="1"/>
        <v>360357.39534235583</v>
      </c>
      <c r="AC17" s="429">
        <v>36933.203646418398</v>
      </c>
      <c r="AD17" s="429">
        <v>35188.040414518109</v>
      </c>
      <c r="AE17" s="429">
        <v>39296.604320246865</v>
      </c>
      <c r="AF17" s="429">
        <v>31481.864984112581</v>
      </c>
      <c r="AG17" s="429">
        <v>35101.255963235832</v>
      </c>
      <c r="AH17" s="429">
        <v>35767.571951254642</v>
      </c>
      <c r="AI17" s="429">
        <v>40766.908012079031</v>
      </c>
      <c r="AJ17" s="429">
        <v>39621.328955548648</v>
      </c>
      <c r="AK17" s="429">
        <v>42122.13255913819</v>
      </c>
      <c r="AL17" s="429">
        <v>44848.059187997889</v>
      </c>
      <c r="AM17" s="429">
        <v>42459.171180093457</v>
      </c>
      <c r="AN17" s="429">
        <v>42375.041019806682</v>
      </c>
      <c r="AO17" s="429">
        <f t="shared" si="2"/>
        <v>465961.18219445035</v>
      </c>
      <c r="AP17" s="429">
        <v>39096.122084534458</v>
      </c>
      <c r="AQ17" s="429">
        <v>80619.572190390143</v>
      </c>
      <c r="AR17" s="429"/>
      <c r="AS17" s="429">
        <f t="shared" si="3"/>
        <v>119715.69427492461</v>
      </c>
    </row>
    <row r="18" spans="2:45">
      <c r="B18" s="243" t="s">
        <v>613</v>
      </c>
      <c r="C18" s="429">
        <v>41944.65</v>
      </c>
      <c r="D18" s="429">
        <v>38919.49</v>
      </c>
      <c r="E18" s="429">
        <v>40086.269999999997</v>
      </c>
      <c r="F18" s="429">
        <v>35822.870000000003</v>
      </c>
      <c r="G18" s="429">
        <v>50118.36</v>
      </c>
      <c r="H18" s="429">
        <v>45948.81</v>
      </c>
      <c r="I18" s="429">
        <v>41800.83</v>
      </c>
      <c r="J18" s="429">
        <v>43775.8</v>
      </c>
      <c r="K18" s="429">
        <v>43416.85</v>
      </c>
      <c r="L18" s="429">
        <v>41717.047907621243</v>
      </c>
      <c r="M18" s="429">
        <v>46364.383813611275</v>
      </c>
      <c r="N18" s="429">
        <v>45938.718576952226</v>
      </c>
      <c r="O18" s="429">
        <f t="shared" si="0"/>
        <v>515854.08029818477</v>
      </c>
      <c r="P18" s="429">
        <v>34923.821610691048</v>
      </c>
      <c r="Q18" s="429">
        <v>34430.456184035545</v>
      </c>
      <c r="R18" s="429">
        <v>31479.102608761146</v>
      </c>
      <c r="S18" s="429">
        <v>32975.66284131381</v>
      </c>
      <c r="T18" s="429">
        <v>34734.216911796902</v>
      </c>
      <c r="U18" s="429">
        <v>37847.276833424075</v>
      </c>
      <c r="V18" s="429">
        <v>39845.75482230886</v>
      </c>
      <c r="W18" s="429">
        <v>37419.172609371046</v>
      </c>
      <c r="X18" s="429">
        <v>34104.648433351045</v>
      </c>
      <c r="Y18" s="429">
        <v>38606.679730473035</v>
      </c>
      <c r="Z18" s="429">
        <v>41358.612481174692</v>
      </c>
      <c r="AA18" s="429">
        <v>40569.735538535257</v>
      </c>
      <c r="AB18" s="429">
        <f t="shared" si="1"/>
        <v>438295.14060523652</v>
      </c>
      <c r="AC18" s="429">
        <v>32203.09038278753</v>
      </c>
      <c r="AD18" s="429">
        <v>33677.284686967017</v>
      </c>
      <c r="AE18" s="429">
        <v>33836.045488313619</v>
      </c>
      <c r="AF18" s="429">
        <v>32907.406264185207</v>
      </c>
      <c r="AG18" s="429">
        <v>37139.994310307098</v>
      </c>
      <c r="AH18" s="429">
        <v>40758.263605197193</v>
      </c>
      <c r="AI18" s="429">
        <v>42163.105938863075</v>
      </c>
      <c r="AJ18" s="429">
        <v>33951.23756605533</v>
      </c>
      <c r="AK18" s="429">
        <v>24716.472806706377</v>
      </c>
      <c r="AL18" s="429">
        <v>41684.808711901082</v>
      </c>
      <c r="AM18" s="429">
        <v>45219.068841364642</v>
      </c>
      <c r="AN18" s="429">
        <v>45759.675353178834</v>
      </c>
      <c r="AO18" s="429">
        <f t="shared" si="2"/>
        <v>444016.45395582699</v>
      </c>
      <c r="AP18" s="429">
        <v>35895.556137920707</v>
      </c>
      <c r="AQ18" s="429">
        <v>69831.67297718153</v>
      </c>
      <c r="AR18" s="429"/>
      <c r="AS18" s="429">
        <f t="shared" si="3"/>
        <v>105727.22911510224</v>
      </c>
    </row>
    <row r="19" spans="2:45">
      <c r="B19" s="243" t="s">
        <v>882</v>
      </c>
      <c r="C19" s="429">
        <v>30133.87</v>
      </c>
      <c r="D19" s="429">
        <v>24526.9</v>
      </c>
      <c r="E19" s="429">
        <v>28493.22</v>
      </c>
      <c r="F19" s="429">
        <v>41225.300000000003</v>
      </c>
      <c r="G19" s="429">
        <v>41272.53</v>
      </c>
      <c r="H19" s="429">
        <v>54284.959999999999</v>
      </c>
      <c r="I19" s="429">
        <v>55521.36</v>
      </c>
      <c r="J19" s="429">
        <v>37897.18</v>
      </c>
      <c r="K19" s="429">
        <v>41397.230000000003</v>
      </c>
      <c r="L19" s="429">
        <v>49667.689792147808</v>
      </c>
      <c r="M19" s="429">
        <v>63500.937257306352</v>
      </c>
      <c r="N19" s="429">
        <v>79400.718460372678</v>
      </c>
      <c r="O19" s="429">
        <f t="shared" si="0"/>
        <v>547321.89550982683</v>
      </c>
      <c r="P19" s="429">
        <v>41367.258466678388</v>
      </c>
      <c r="Q19" s="429">
        <v>29643.747601935433</v>
      </c>
      <c r="R19" s="429">
        <v>40636.91872452198</v>
      </c>
      <c r="S19" s="429">
        <v>39712.526711515631</v>
      </c>
      <c r="T19" s="429">
        <v>40511.378820396465</v>
      </c>
      <c r="U19" s="429">
        <v>45403.398463492842</v>
      </c>
      <c r="V19" s="429">
        <v>50914.750253353697</v>
      </c>
      <c r="W19" s="429">
        <v>39783.311477186515</v>
      </c>
      <c r="X19" s="429">
        <v>37392.953133297939</v>
      </c>
      <c r="Y19" s="429">
        <v>44429.041408828372</v>
      </c>
      <c r="Z19" s="429">
        <v>53009.388365963852</v>
      </c>
      <c r="AA19" s="429">
        <v>75311.104958087279</v>
      </c>
      <c r="AB19" s="429">
        <f t="shared" si="1"/>
        <v>538115.7783852584</v>
      </c>
      <c r="AC19" s="429">
        <v>40764.903879720048</v>
      </c>
      <c r="AD19" s="429">
        <v>32048.083302580264</v>
      </c>
      <c r="AE19" s="429">
        <v>30804.583861934963</v>
      </c>
      <c r="AF19" s="429">
        <v>38940.436205174774</v>
      </c>
      <c r="AG19" s="429">
        <v>38014.331825807865</v>
      </c>
      <c r="AH19" s="429">
        <v>45238.903287142399</v>
      </c>
      <c r="AI19" s="429">
        <v>46946.640065693035</v>
      </c>
      <c r="AJ19" s="429">
        <v>40421.324020826862</v>
      </c>
      <c r="AK19" s="429">
        <v>36974.22826310189</v>
      </c>
      <c r="AL19" s="429">
        <v>53340.347581964648</v>
      </c>
      <c r="AM19" s="429">
        <v>52312.365448299322</v>
      </c>
      <c r="AN19" s="429">
        <v>69255.514713918426</v>
      </c>
      <c r="AO19" s="429">
        <f t="shared" si="2"/>
        <v>525061.66245616437</v>
      </c>
      <c r="AP19" s="429">
        <v>43390.670996967543</v>
      </c>
      <c r="AQ19" s="429">
        <v>61715.806654359265</v>
      </c>
      <c r="AR19" s="429"/>
      <c r="AS19" s="429">
        <f t="shared" si="3"/>
        <v>105106.4776513268</v>
      </c>
    </row>
    <row r="20" spans="2:45">
      <c r="B20" s="243" t="s">
        <v>149</v>
      </c>
      <c r="C20" s="429">
        <v>291604.59999999998</v>
      </c>
      <c r="D20" s="429">
        <v>250218.58</v>
      </c>
      <c r="E20" s="429">
        <v>269960.34999999998</v>
      </c>
      <c r="F20" s="429">
        <v>274727.59000000003</v>
      </c>
      <c r="G20" s="429">
        <v>243408.48</v>
      </c>
      <c r="H20" s="429">
        <v>266189.99</v>
      </c>
      <c r="I20" s="429">
        <v>277759.45</v>
      </c>
      <c r="J20" s="429">
        <v>304134.83</v>
      </c>
      <c r="K20" s="429">
        <v>282928.04386641044</v>
      </c>
      <c r="L20" s="429">
        <v>274491.06327944575</v>
      </c>
      <c r="M20" s="429">
        <v>420692.70386266097</v>
      </c>
      <c r="N20" s="429">
        <v>528582.73456778133</v>
      </c>
      <c r="O20" s="429">
        <f t="shared" si="0"/>
        <v>3684698.4155762983</v>
      </c>
      <c r="P20" s="429">
        <v>325098.3066643221</v>
      </c>
      <c r="Q20" s="429">
        <v>250109.06312781188</v>
      </c>
      <c r="R20" s="429">
        <v>260363.38508176504</v>
      </c>
      <c r="S20" s="429">
        <v>264874.67352592002</v>
      </c>
      <c r="T20" s="429">
        <v>278243.52602118131</v>
      </c>
      <c r="U20" s="429">
        <v>293027.20141955517</v>
      </c>
      <c r="V20" s="429">
        <v>295763.35217025364</v>
      </c>
      <c r="W20" s="429">
        <v>287155.23644377012</v>
      </c>
      <c r="X20" s="429">
        <v>265189.16622411052</v>
      </c>
      <c r="Y20" s="429">
        <v>264998.06449394929</v>
      </c>
      <c r="Z20" s="429">
        <v>388764.19992469874</v>
      </c>
      <c r="AA20" s="429">
        <v>554181.96352193283</v>
      </c>
      <c r="AB20" s="429">
        <f t="shared" si="1"/>
        <v>3727768.1386192702</v>
      </c>
      <c r="AC20" s="429">
        <v>302116.69575736637</v>
      </c>
      <c r="AD20" s="429">
        <v>224569.43377783985</v>
      </c>
      <c r="AE20" s="429">
        <v>231552.43156751813</v>
      </c>
      <c r="AF20" s="429">
        <v>224681.65592374041</v>
      </c>
      <c r="AG20" s="429">
        <v>229215.59924137426</v>
      </c>
      <c r="AH20" s="429">
        <v>243656.58724899884</v>
      </c>
      <c r="AI20" s="429">
        <v>239211.0883500803</v>
      </c>
      <c r="AJ20" s="429">
        <v>256472.12853590303</v>
      </c>
      <c r="AK20" s="429">
        <v>276315.62144097389</v>
      </c>
      <c r="AL20" s="429">
        <v>256799.82118429639</v>
      </c>
      <c r="AM20" s="429">
        <v>375938.55549709586</v>
      </c>
      <c r="AN20" s="429">
        <v>508285.59782852128</v>
      </c>
      <c r="AO20" s="429">
        <f t="shared" si="2"/>
        <v>3368815.2163537089</v>
      </c>
      <c r="AP20" s="429">
        <v>251115.40938190257</v>
      </c>
      <c r="AQ20" s="429">
        <v>446308.29597614752</v>
      </c>
      <c r="AR20" s="429"/>
      <c r="AS20" s="429">
        <f t="shared" si="3"/>
        <v>697423.70535805007</v>
      </c>
    </row>
    <row r="21" spans="2:45">
      <c r="B21" s="243" t="s">
        <v>339</v>
      </c>
      <c r="C21" s="429">
        <v>60671.839999999997</v>
      </c>
      <c r="D21" s="429">
        <v>52454.35</v>
      </c>
      <c r="E21" s="429">
        <v>81955.710000000006</v>
      </c>
      <c r="F21" s="429">
        <v>93285.99</v>
      </c>
      <c r="G21" s="429">
        <v>105299.14</v>
      </c>
      <c r="H21" s="429">
        <v>93869.17</v>
      </c>
      <c r="I21" s="429">
        <v>67591.91</v>
      </c>
      <c r="J21" s="429">
        <v>74393.09</v>
      </c>
      <c r="K21" s="429">
        <v>68877.06</v>
      </c>
      <c r="L21" s="429">
        <v>84945.085080831399</v>
      </c>
      <c r="M21" s="429">
        <v>115680.99489066013</v>
      </c>
      <c r="N21" s="429">
        <v>84266.810208483104</v>
      </c>
      <c r="O21" s="429">
        <f t="shared" si="0"/>
        <v>983291.15017997473</v>
      </c>
      <c r="P21" s="429">
        <v>52571.672270089664</v>
      </c>
      <c r="Q21" s="429">
        <v>58155.711213604598</v>
      </c>
      <c r="R21" s="429">
        <v>77976.809177265837</v>
      </c>
      <c r="S21" s="429">
        <v>91111.009497427774</v>
      </c>
      <c r="T21" s="429">
        <v>88330.043221177824</v>
      </c>
      <c r="U21" s="429">
        <v>86827.036476922149</v>
      </c>
      <c r="V21" s="429">
        <v>62130.993249626394</v>
      </c>
      <c r="W21" s="429">
        <v>69247.432787832804</v>
      </c>
      <c r="X21" s="429">
        <v>73626.126261285201</v>
      </c>
      <c r="Y21" s="429">
        <v>83071.761826182585</v>
      </c>
      <c r="Z21" s="429">
        <v>106528.95220256022</v>
      </c>
      <c r="AA21" s="429">
        <v>80625.949017515581</v>
      </c>
      <c r="AB21" s="429">
        <f t="shared" si="1"/>
        <v>930203.49720149068</v>
      </c>
      <c r="AC21" s="429">
        <v>53390.705089432311</v>
      </c>
      <c r="AD21" s="429">
        <v>44195.690447930894</v>
      </c>
      <c r="AE21" s="429">
        <v>78166.58226184352</v>
      </c>
      <c r="AF21" s="429">
        <v>75437.692419428073</v>
      </c>
      <c r="AG21" s="429">
        <v>79232.654168794208</v>
      </c>
      <c r="AH21" s="429">
        <v>92560.116908184718</v>
      </c>
      <c r="AI21" s="429">
        <v>57554.555494728651</v>
      </c>
      <c r="AJ21" s="429">
        <v>71430.073671122169</v>
      </c>
      <c r="AK21" s="429">
        <v>64737.843393513947</v>
      </c>
      <c r="AL21" s="429">
        <v>82346.588232138543</v>
      </c>
      <c r="AM21" s="429">
        <v>114423.92745504624</v>
      </c>
      <c r="AN21" s="429">
        <v>69272.301176217647</v>
      </c>
      <c r="AO21" s="429">
        <f t="shared" si="2"/>
        <v>882748.73071838089</v>
      </c>
      <c r="AP21" s="429">
        <v>63825.084085208335</v>
      </c>
      <c r="AQ21" s="429">
        <v>129080.03907007285</v>
      </c>
      <c r="AR21" s="429"/>
      <c r="AS21" s="429">
        <f t="shared" si="3"/>
        <v>192905.12315528118</v>
      </c>
    </row>
    <row r="22" spans="2:45">
      <c r="B22" s="243" t="s">
        <v>1146</v>
      </c>
      <c r="C22" s="429">
        <v>12768.3</v>
      </c>
      <c r="D22" s="429">
        <v>20464.07</v>
      </c>
      <c r="E22" s="429">
        <v>21197.86</v>
      </c>
      <c r="F22" s="429">
        <v>16270.54</v>
      </c>
      <c r="G22" s="429">
        <v>18457.099999999999</v>
      </c>
      <c r="H22" s="429">
        <v>18919.14</v>
      </c>
      <c r="I22" s="429">
        <v>16146.84</v>
      </c>
      <c r="J22" s="429">
        <v>16379.77</v>
      </c>
      <c r="K22" s="429">
        <v>18194.75</v>
      </c>
      <c r="L22" s="429">
        <v>15880.280831408776</v>
      </c>
      <c r="M22" s="429">
        <v>14927.774371551195</v>
      </c>
      <c r="N22" s="429">
        <v>19324.186371849923</v>
      </c>
      <c r="O22" s="429">
        <f t="shared" si="0"/>
        <v>208930.61157480988</v>
      </c>
      <c r="P22" s="429">
        <v>13580.79831193951</v>
      </c>
      <c r="Q22" s="429">
        <v>19408.703771823097</v>
      </c>
      <c r="R22" s="429">
        <v>19443.62872932338</v>
      </c>
      <c r="S22" s="429">
        <v>14065.057380292836</v>
      </c>
      <c r="T22" s="429">
        <v>18491.430223288975</v>
      </c>
      <c r="U22" s="429">
        <v>17340.834391950477</v>
      </c>
      <c r="V22" s="429">
        <v>14663.403699823079</v>
      </c>
      <c r="W22" s="429">
        <v>17120.277446624037</v>
      </c>
      <c r="X22" s="429">
        <v>14741.542750929371</v>
      </c>
      <c r="Y22" s="429">
        <v>16655.469609460939</v>
      </c>
      <c r="Z22" s="429">
        <v>16244.599021084336</v>
      </c>
      <c r="AA22" s="429">
        <v>19035.061987394536</v>
      </c>
      <c r="AB22" s="429">
        <f t="shared" si="1"/>
        <v>200790.80732393457</v>
      </c>
      <c r="AC22" s="429">
        <v>13755.999308735854</v>
      </c>
      <c r="AD22" s="429">
        <v>19529.029233700043</v>
      </c>
      <c r="AE22" s="429">
        <v>21895.171152637293</v>
      </c>
      <c r="AF22" s="429">
        <v>14364.412165229236</v>
      </c>
      <c r="AG22" s="429">
        <v>19205.386972062148</v>
      </c>
      <c r="AH22" s="429">
        <v>19050.704387658086</v>
      </c>
      <c r="AI22" s="429">
        <v>16340.003885072489</v>
      </c>
      <c r="AJ22" s="429">
        <v>16330.160087037613</v>
      </c>
      <c r="AK22" s="429">
        <v>16936.562050745881</v>
      </c>
      <c r="AL22" s="429">
        <v>17984.035333983029</v>
      </c>
      <c r="AM22" s="429">
        <v>17001.764105103521</v>
      </c>
      <c r="AN22" s="429">
        <v>20159.702227915684</v>
      </c>
      <c r="AO22" s="429">
        <f t="shared" si="2"/>
        <v>212552.93090988087</v>
      </c>
      <c r="AP22" s="429">
        <v>16602.047845456927</v>
      </c>
      <c r="AQ22" s="429">
        <v>46727.263286090012</v>
      </c>
      <c r="AR22" s="429"/>
      <c r="AS22" s="429">
        <f t="shared" si="3"/>
        <v>63329.311131546943</v>
      </c>
    </row>
    <row r="23" spans="2:45">
      <c r="B23" s="243" t="s">
        <v>1147</v>
      </c>
      <c r="C23" s="429"/>
      <c r="D23" s="429"/>
      <c r="E23" s="429"/>
      <c r="F23" s="429"/>
      <c r="G23" s="429"/>
      <c r="H23" s="429"/>
      <c r="I23" s="429"/>
      <c r="J23" s="429"/>
      <c r="K23" s="429"/>
      <c r="L23" s="429">
        <v>138159.10577367205</v>
      </c>
      <c r="M23" s="429">
        <v>114085.26466380544</v>
      </c>
      <c r="N23" s="429">
        <v>144691.57907008374</v>
      </c>
      <c r="O23" s="429">
        <f t="shared" si="0"/>
        <v>396935.94950756122</v>
      </c>
      <c r="P23" s="429">
        <v>340636.34956919285</v>
      </c>
      <c r="Q23" s="429">
        <v>189128.50796525282</v>
      </c>
      <c r="R23" s="429">
        <v>175250.78187518241</v>
      </c>
      <c r="S23" s="429">
        <v>180521.29006727342</v>
      </c>
      <c r="T23" s="429">
        <v>162362.54806976355</v>
      </c>
      <c r="U23" s="429">
        <v>217640.63476700342</v>
      </c>
      <c r="V23" s="429">
        <v>200433.82572699629</v>
      </c>
      <c r="W23" s="429">
        <v>217716.74794985729</v>
      </c>
      <c r="X23" s="429">
        <v>164041.72862453535</v>
      </c>
      <c r="Y23" s="429">
        <v>199524.09069031896</v>
      </c>
      <c r="Z23" s="429">
        <v>126155.28614457831</v>
      </c>
      <c r="AA23" s="429">
        <v>75411.417255192719</v>
      </c>
      <c r="AB23" s="429">
        <f t="shared" si="1"/>
        <v>2248823.2087051473</v>
      </c>
      <c r="AC23" s="429">
        <v>351541.27711051592</v>
      </c>
      <c r="AD23" s="429">
        <v>179088.53891343594</v>
      </c>
      <c r="AE23" s="429">
        <v>199424.1956683239</v>
      </c>
      <c r="AF23" s="429">
        <v>177375.88379482529</v>
      </c>
      <c r="AG23" s="429">
        <v>179060.80676927566</v>
      </c>
      <c r="AH23" s="429">
        <v>200580.38085909362</v>
      </c>
      <c r="AI23" s="429">
        <v>191017.13846751547</v>
      </c>
      <c r="AJ23" s="429">
        <v>200221.56900839292</v>
      </c>
      <c r="AK23" s="429">
        <v>200289.83028696256</v>
      </c>
      <c r="AL23" s="429">
        <v>165563.60206353321</v>
      </c>
      <c r="AM23" s="429">
        <v>154209.27857386027</v>
      </c>
      <c r="AN23" s="429">
        <v>109989.73385052271</v>
      </c>
      <c r="AO23" s="429">
        <f t="shared" si="2"/>
        <v>2308362.2353662574</v>
      </c>
      <c r="AP23" s="429">
        <v>319110.16060798918</v>
      </c>
      <c r="AQ23" s="429">
        <v>398972.12157518131</v>
      </c>
      <c r="AR23" s="429"/>
      <c r="AS23" s="429">
        <f t="shared" si="3"/>
        <v>718082.28218317055</v>
      </c>
    </row>
    <row r="24" spans="2:45">
      <c r="B24" s="243" t="s">
        <v>965</v>
      </c>
      <c r="C24" s="429">
        <v>256403.7</v>
      </c>
      <c r="D24" s="429">
        <v>240602.53</v>
      </c>
      <c r="E24" s="429">
        <v>282572.55</v>
      </c>
      <c r="F24" s="429">
        <v>262465.26</v>
      </c>
      <c r="G24" s="429">
        <v>275847.46999999997</v>
      </c>
      <c r="H24" s="429">
        <v>287082.95</v>
      </c>
      <c r="I24" s="429">
        <v>279266.94</v>
      </c>
      <c r="J24" s="429">
        <v>276193.03000000003</v>
      </c>
      <c r="K24" s="429">
        <v>261285.69</v>
      </c>
      <c r="L24" s="429">
        <v>252180.32044341799</v>
      </c>
      <c r="M24" s="429">
        <v>276955.22215409769</v>
      </c>
      <c r="N24" s="429">
        <v>399166.43194668432</v>
      </c>
      <c r="O24" s="429">
        <f t="shared" si="0"/>
        <v>3350022.0945441993</v>
      </c>
      <c r="P24" s="429">
        <v>267806.95917003689</v>
      </c>
      <c r="Q24" s="429">
        <v>248960.1131829886</v>
      </c>
      <c r="R24" s="429">
        <v>250632.05756032348</v>
      </c>
      <c r="S24" s="429">
        <v>261497.36842105261</v>
      </c>
      <c r="T24" s="429">
        <v>276565.90633951483</v>
      </c>
      <c r="U24" s="429">
        <v>278888.95005343499</v>
      </c>
      <c r="V24" s="429">
        <v>279878.64369020413</v>
      </c>
      <c r="W24" s="429">
        <v>267263.69336367905</v>
      </c>
      <c r="X24" s="429">
        <v>246427.43706850772</v>
      </c>
      <c r="Y24" s="429">
        <v>255367.48342959286</v>
      </c>
      <c r="Z24" s="429">
        <v>265978.49384412647</v>
      </c>
      <c r="AA24" s="429">
        <v>391001.5964986842</v>
      </c>
      <c r="AB24" s="429">
        <f t="shared" si="1"/>
        <v>3290268.7026221454</v>
      </c>
      <c r="AC24" s="429">
        <v>255841.30031970973</v>
      </c>
      <c r="AD24" s="429">
        <v>233074.59251353965</v>
      </c>
      <c r="AE24" s="429">
        <v>249066.38596491225</v>
      </c>
      <c r="AF24" s="429">
        <v>249320.61773944626</v>
      </c>
      <c r="AG24" s="429">
        <v>262977.28123860236</v>
      </c>
      <c r="AH24" s="429">
        <v>280936.58834375266</v>
      </c>
      <c r="AI24" s="429">
        <v>275490.45944514096</v>
      </c>
      <c r="AJ24" s="429">
        <v>275629.12558284117</v>
      </c>
      <c r="AK24" s="429">
        <v>260594.70140587375</v>
      </c>
      <c r="AL24" s="429">
        <v>269869.2553756471</v>
      </c>
      <c r="AM24" s="429">
        <v>279401.09807805385</v>
      </c>
      <c r="AN24" s="429">
        <v>410164.43718030263</v>
      </c>
      <c r="AO24" s="429">
        <f t="shared" si="2"/>
        <v>3302365.8431878225</v>
      </c>
      <c r="AP24" s="429">
        <v>269998.43618733849</v>
      </c>
      <c r="AQ24" s="429">
        <v>519104.81743026024</v>
      </c>
      <c r="AR24" s="429"/>
      <c r="AS24" s="429">
        <f t="shared" si="3"/>
        <v>789103.25361759868</v>
      </c>
    </row>
    <row r="25" spans="2:45">
      <c r="B25" s="243" t="s">
        <v>607</v>
      </c>
      <c r="C25" s="429"/>
      <c r="D25" s="429"/>
      <c r="E25" s="429"/>
      <c r="F25" s="429"/>
      <c r="G25" s="429"/>
      <c r="H25" s="429"/>
      <c r="I25" s="429"/>
      <c r="J25" s="429"/>
      <c r="K25" s="429"/>
      <c r="L25" s="429"/>
      <c r="M25" s="429"/>
      <c r="N25" s="429"/>
      <c r="O25" s="429">
        <f t="shared" si="0"/>
        <v>0</v>
      </c>
      <c r="P25" s="429"/>
      <c r="Q25" s="429"/>
      <c r="R25" s="429"/>
      <c r="S25" s="429"/>
      <c r="T25" s="429"/>
      <c r="U25" s="429"/>
      <c r="V25" s="429"/>
      <c r="W25" s="429"/>
      <c r="X25" s="429"/>
      <c r="Y25" s="429"/>
      <c r="Z25" s="429">
        <v>30897.753840361445</v>
      </c>
      <c r="AA25" s="429">
        <v>136288.75046795732</v>
      </c>
      <c r="AB25" s="429">
        <f t="shared" si="1"/>
        <v>167186.50430831878</v>
      </c>
      <c r="AC25" s="429">
        <v>40204.828341830129</v>
      </c>
      <c r="AD25" s="429">
        <v>40667.378143046648</v>
      </c>
      <c r="AE25" s="429">
        <v>33132.75370021144</v>
      </c>
      <c r="AF25" s="429">
        <v>37747.844866091698</v>
      </c>
      <c r="AG25" s="429">
        <v>43600.688926982271</v>
      </c>
      <c r="AH25" s="429">
        <v>38848.899311457455</v>
      </c>
      <c r="AI25" s="429">
        <v>46502.629222808893</v>
      </c>
      <c r="AJ25" s="429">
        <v>44839.869754429594</v>
      </c>
      <c r="AK25" s="429">
        <v>42915.596460110908</v>
      </c>
      <c r="AL25" s="429">
        <v>45446.054663960589</v>
      </c>
      <c r="AM25" s="429">
        <v>70260.88700442572</v>
      </c>
      <c r="AN25" s="429">
        <v>146237.6605004076</v>
      </c>
      <c r="AO25" s="429">
        <f t="shared" si="2"/>
        <v>630405.0908957629</v>
      </c>
      <c r="AP25" s="429">
        <v>44384.101418891092</v>
      </c>
      <c r="AQ25" s="429">
        <v>74076.533513451956</v>
      </c>
      <c r="AR25" s="429"/>
      <c r="AS25" s="429">
        <f t="shared" si="3"/>
        <v>118460.63493234305</v>
      </c>
    </row>
    <row r="26" spans="2:45">
      <c r="B26" s="243" t="s">
        <v>966</v>
      </c>
      <c r="C26" s="429">
        <v>64599.77</v>
      </c>
      <c r="D26" s="429">
        <v>76028.25</v>
      </c>
      <c r="E26" s="429">
        <v>66708.649999999994</v>
      </c>
      <c r="F26" s="429">
        <v>70988.08</v>
      </c>
      <c r="G26" s="429">
        <v>61683.07</v>
      </c>
      <c r="H26" s="429">
        <v>81818.429999999993</v>
      </c>
      <c r="I26" s="429">
        <v>81260.19</v>
      </c>
      <c r="J26" s="429">
        <v>81390.87</v>
      </c>
      <c r="K26" s="429">
        <v>68486.42</v>
      </c>
      <c r="L26" s="429">
        <v>91107.695408775995</v>
      </c>
      <c r="M26" s="429">
        <v>170915.72491314122</v>
      </c>
      <c r="N26" s="429">
        <v>377729.1217479161</v>
      </c>
      <c r="O26" s="429">
        <f t="shared" si="0"/>
        <v>1292716.2720698335</v>
      </c>
      <c r="P26" s="429">
        <v>65736.369562159307</v>
      </c>
      <c r="Q26" s="429">
        <v>73108.064174754531</v>
      </c>
      <c r="R26" s="429">
        <v>68220.376316854803</v>
      </c>
      <c r="S26" s="429">
        <v>58100.984962406001</v>
      </c>
      <c r="T26" s="429">
        <v>62223.961088676115</v>
      </c>
      <c r="U26" s="429">
        <v>75473.785413263977</v>
      </c>
      <c r="V26" s="429">
        <v>73934.920833404889</v>
      </c>
      <c r="W26" s="429">
        <v>73804.638488493918</v>
      </c>
      <c r="X26" s="429">
        <v>66633.04540626661</v>
      </c>
      <c r="Y26" s="429">
        <v>82569.361901815151</v>
      </c>
      <c r="Z26" s="429">
        <v>159739.42940512046</v>
      </c>
      <c r="AA26" s="429">
        <v>335686.11561937653</v>
      </c>
      <c r="AB26" s="429">
        <f t="shared" si="1"/>
        <v>1195231.0531725921</v>
      </c>
      <c r="AC26" s="429">
        <v>61676.641804199448</v>
      </c>
      <c r="AD26" s="429">
        <v>65041.013754101798</v>
      </c>
      <c r="AE26" s="429">
        <v>59765.10634893422</v>
      </c>
      <c r="AF26" s="429">
        <v>56016.257793917401</v>
      </c>
      <c r="AG26" s="429">
        <v>57606.929389452183</v>
      </c>
      <c r="AH26" s="429">
        <v>70987.815332315397</v>
      </c>
      <c r="AI26" s="429">
        <v>70006.641036961155</v>
      </c>
      <c r="AJ26" s="429">
        <v>70500.119890425864</v>
      </c>
      <c r="AK26" s="429">
        <v>56361.105057784596</v>
      </c>
      <c r="AL26" s="429">
        <v>76810.511859951541</v>
      </c>
      <c r="AM26" s="429">
        <v>136966.96934996336</v>
      </c>
      <c r="AN26" s="429">
        <v>316509.33510109381</v>
      </c>
      <c r="AO26" s="429">
        <f t="shared" si="2"/>
        <v>1098248.4467191009</v>
      </c>
      <c r="AP26" s="429">
        <v>67061.526973905871</v>
      </c>
      <c r="AQ26" s="429">
        <v>145886.99273324077</v>
      </c>
      <c r="AR26" s="429"/>
      <c r="AS26" s="429">
        <f t="shared" si="3"/>
        <v>212948.51970714662</v>
      </c>
    </row>
    <row r="27" spans="2:45">
      <c r="B27" s="243" t="s">
        <v>1059</v>
      </c>
      <c r="C27" s="429">
        <v>8344.31</v>
      </c>
      <c r="D27" s="429">
        <v>4082.45</v>
      </c>
      <c r="E27" s="429"/>
      <c r="F27" s="429"/>
      <c r="G27" s="429"/>
      <c r="H27" s="429"/>
      <c r="I27" s="429"/>
      <c r="J27" s="429"/>
      <c r="K27" s="429"/>
      <c r="L27" s="429"/>
      <c r="M27" s="429"/>
      <c r="N27" s="429"/>
      <c r="O27" s="429">
        <f t="shared" si="0"/>
        <v>12426.759999999998</v>
      </c>
      <c r="P27" s="429"/>
      <c r="Q27" s="429"/>
      <c r="R27" s="429"/>
      <c r="S27" s="429"/>
      <c r="T27" s="429"/>
      <c r="U27" s="429"/>
      <c r="V27" s="429"/>
      <c r="W27" s="429"/>
      <c r="X27" s="429"/>
      <c r="Y27" s="429"/>
      <c r="Z27" s="429"/>
      <c r="AA27" s="429"/>
      <c r="AB27" s="429">
        <f t="shared" si="1"/>
        <v>0</v>
      </c>
      <c r="AC27" s="429"/>
      <c r="AD27" s="429"/>
      <c r="AE27" s="429"/>
      <c r="AF27" s="429"/>
      <c r="AG27" s="429"/>
      <c r="AH27" s="429"/>
      <c r="AI27" s="429"/>
      <c r="AJ27" s="429"/>
      <c r="AK27" s="429"/>
      <c r="AL27" s="429"/>
      <c r="AM27" s="429"/>
      <c r="AN27" s="429"/>
      <c r="AO27" s="429">
        <f t="shared" si="2"/>
        <v>0</v>
      </c>
      <c r="AP27" s="429"/>
      <c r="AQ27" s="429"/>
      <c r="AR27" s="429"/>
      <c r="AS27" s="429">
        <f t="shared" si="3"/>
        <v>0</v>
      </c>
    </row>
    <row r="28" spans="2:45">
      <c r="B28" s="243" t="s">
        <v>1148</v>
      </c>
      <c r="C28" s="429">
        <v>21274.560000000001</v>
      </c>
      <c r="D28" s="429">
        <v>17003.21</v>
      </c>
      <c r="E28" s="429">
        <v>22509.439999999999</v>
      </c>
      <c r="F28" s="429">
        <v>19298.91</v>
      </c>
      <c r="G28" s="429">
        <v>20993.22</v>
      </c>
      <c r="H28" s="429">
        <v>20878.669999999998</v>
      </c>
      <c r="I28" s="429">
        <v>17734.79</v>
      </c>
      <c r="J28" s="429">
        <v>26127.24</v>
      </c>
      <c r="K28" s="429">
        <v>26454.69</v>
      </c>
      <c r="L28" s="429">
        <v>25031.833718244805</v>
      </c>
      <c r="M28" s="429">
        <v>29847.537298181076</v>
      </c>
      <c r="N28" s="429">
        <v>29002.253871412751</v>
      </c>
      <c r="O28" s="429">
        <f t="shared" si="0"/>
        <v>276156.35488783865</v>
      </c>
      <c r="P28" s="429">
        <v>29599.912080182872</v>
      </c>
      <c r="Q28" s="429">
        <v>17468.685096629975</v>
      </c>
      <c r="R28" s="429">
        <v>21364.765249155047</v>
      </c>
      <c r="S28" s="429">
        <v>19718.084685397702</v>
      </c>
      <c r="T28" s="429">
        <v>21287.083577879584</v>
      </c>
      <c r="U28" s="429">
        <v>20286.250075615513</v>
      </c>
      <c r="V28" s="429">
        <v>17144.025146429856</v>
      </c>
      <c r="W28" s="429">
        <v>22341.353274809437</v>
      </c>
      <c r="X28" s="429">
        <v>24105.549654806164</v>
      </c>
      <c r="Y28" s="429">
        <v>22540.007907040697</v>
      </c>
      <c r="Z28" s="429">
        <v>25832.925451807227</v>
      </c>
      <c r="AA28" s="429">
        <v>28605.868682575703</v>
      </c>
      <c r="AB28" s="429">
        <f t="shared" si="1"/>
        <v>270294.51088232978</v>
      </c>
      <c r="AC28" s="429">
        <v>25649.859154929582</v>
      </c>
      <c r="AD28" s="429">
        <v>18773.999860364449</v>
      </c>
      <c r="AE28" s="429">
        <v>20618.098177038686</v>
      </c>
      <c r="AF28" s="429">
        <v>19011.155696777128</v>
      </c>
      <c r="AG28" s="429">
        <v>20750.393901816326</v>
      </c>
      <c r="AH28" s="429">
        <v>24102.215436028921</v>
      </c>
      <c r="AI28" s="429">
        <v>18978.178254189694</v>
      </c>
      <c r="AJ28" s="429">
        <v>20041.838281007149</v>
      </c>
      <c r="AK28" s="429">
        <v>24038.124754952303</v>
      </c>
      <c r="AL28" s="429">
        <v>24262.412045025794</v>
      </c>
      <c r="AM28" s="429">
        <v>25924.917210856976</v>
      </c>
      <c r="AN28" s="429">
        <v>24830.456243449284</v>
      </c>
      <c r="AO28" s="429">
        <f t="shared" si="2"/>
        <v>266981.64901643625</v>
      </c>
      <c r="AP28" s="429">
        <v>27312.665194114783</v>
      </c>
      <c r="AQ28" s="429">
        <v>38861.665324287969</v>
      </c>
      <c r="AR28" s="429"/>
      <c r="AS28" s="429">
        <f t="shared" si="3"/>
        <v>66174.330518402756</v>
      </c>
    </row>
    <row r="29" spans="2:45">
      <c r="B29" s="243" t="s">
        <v>1149</v>
      </c>
      <c r="C29" s="429"/>
      <c r="D29" s="429"/>
      <c r="E29" s="429"/>
      <c r="F29" s="429"/>
      <c r="G29" s="429"/>
      <c r="H29" s="429"/>
      <c r="I29" s="429"/>
      <c r="J29" s="429"/>
      <c r="K29" s="429"/>
      <c r="L29" s="429"/>
      <c r="M29" s="429"/>
      <c r="N29" s="429"/>
      <c r="O29" s="429">
        <f t="shared" si="0"/>
        <v>0</v>
      </c>
      <c r="P29" s="429"/>
      <c r="Q29" s="429"/>
      <c r="R29" s="429"/>
      <c r="S29" s="429"/>
      <c r="T29" s="429">
        <v>8060.6480548717982</v>
      </c>
      <c r="U29" s="429">
        <v>12774.988405621762</v>
      </c>
      <c r="V29" s="429">
        <v>14265.973307683054</v>
      </c>
      <c r="W29" s="429">
        <v>16774.473465553991</v>
      </c>
      <c r="X29" s="429">
        <v>14992.950079660119</v>
      </c>
      <c r="Y29" s="429">
        <v>14419.781129675463</v>
      </c>
      <c r="Z29" s="429">
        <v>17056.698117469878</v>
      </c>
      <c r="AA29" s="429">
        <v>21892.053641024704</v>
      </c>
      <c r="AB29" s="429">
        <f t="shared" si="1"/>
        <v>120237.56620156077</v>
      </c>
      <c r="AC29" s="429">
        <v>19369.066931651261</v>
      </c>
      <c r="AD29" s="429">
        <v>18516.098582699156</v>
      </c>
      <c r="AE29" s="429">
        <v>20544.58437625007</v>
      </c>
      <c r="AF29" s="429">
        <v>19167.937103949163</v>
      </c>
      <c r="AG29" s="429">
        <v>21063.98296739368</v>
      </c>
      <c r="AH29" s="429">
        <v>20703.680043790147</v>
      </c>
      <c r="AI29" s="429">
        <v>22229.775584085324</v>
      </c>
      <c r="AJ29" s="429">
        <v>23707.676892290954</v>
      </c>
      <c r="AK29" s="429">
        <v>20690.262915180829</v>
      </c>
      <c r="AL29" s="429">
        <v>22694.608563484046</v>
      </c>
      <c r="AM29" s="429">
        <v>21123.860811075687</v>
      </c>
      <c r="AN29" s="429">
        <v>27364.633079217769</v>
      </c>
      <c r="AO29" s="429">
        <f t="shared" si="2"/>
        <v>257176.16785106808</v>
      </c>
      <c r="AP29" s="429">
        <v>22842.683763243607</v>
      </c>
      <c r="AQ29" s="429">
        <v>43845.599630795987</v>
      </c>
      <c r="AR29" s="429"/>
      <c r="AS29" s="429">
        <f t="shared" si="3"/>
        <v>66688.283394039594</v>
      </c>
    </row>
    <row r="30" spans="2:45">
      <c r="B30" s="243" t="s">
        <v>180</v>
      </c>
      <c r="C30" s="429">
        <v>14461.25</v>
      </c>
      <c r="D30" s="429">
        <v>14984.95</v>
      </c>
      <c r="E30" s="429">
        <v>10376.98</v>
      </c>
      <c r="F30" s="429">
        <v>11472.59</v>
      </c>
      <c r="G30" s="429">
        <v>9251.8700000000008</v>
      </c>
      <c r="H30" s="429">
        <v>12813.85</v>
      </c>
      <c r="I30" s="429">
        <v>11927.02</v>
      </c>
      <c r="J30" s="429">
        <v>13316.69</v>
      </c>
      <c r="K30" s="429">
        <v>10464.75</v>
      </c>
      <c r="L30" s="429">
        <v>11827.180896073904</v>
      </c>
      <c r="M30" s="429">
        <v>11528.258736971182</v>
      </c>
      <c r="N30" s="429">
        <v>24507.527580779915</v>
      </c>
      <c r="O30" s="429">
        <f t="shared" si="0"/>
        <v>156932.91721382501</v>
      </c>
      <c r="P30" s="429">
        <v>10570.108018287321</v>
      </c>
      <c r="Q30" s="429">
        <v>13583.436518491271</v>
      </c>
      <c r="R30" s="429">
        <v>11138.2225402235</v>
      </c>
      <c r="S30" s="429">
        <v>9133.3561535417484</v>
      </c>
      <c r="T30" s="429">
        <v>9464.434419264695</v>
      </c>
      <c r="U30" s="429">
        <v>8367.0965660476286</v>
      </c>
      <c r="V30" s="429">
        <v>11017.981724179388</v>
      </c>
      <c r="W30" s="429">
        <v>8332.4958274628807</v>
      </c>
      <c r="X30" s="429">
        <v>10721.424853956454</v>
      </c>
      <c r="Y30" s="429">
        <v>13199.788005363031</v>
      </c>
      <c r="Z30" s="429">
        <v>11133.733904367469</v>
      </c>
      <c r="AA30" s="429">
        <v>19120.839447674676</v>
      </c>
      <c r="AB30" s="429">
        <f t="shared" si="1"/>
        <v>135782.91797886009</v>
      </c>
      <c r="AC30" s="429">
        <v>6901.2798755724552</v>
      </c>
      <c r="AD30" s="429">
        <v>8695.2083063205046</v>
      </c>
      <c r="AE30" s="429">
        <v>7457.5029430253153</v>
      </c>
      <c r="AF30" s="429">
        <v>7112.8634407625987</v>
      </c>
      <c r="AG30" s="429">
        <v>8811.5769202713545</v>
      </c>
      <c r="AH30" s="429">
        <v>8402.2655066117368</v>
      </c>
      <c r="AI30" s="429">
        <v>10526.605329613079</v>
      </c>
      <c r="AJ30" s="429">
        <v>10697.305836182779</v>
      </c>
      <c r="AK30" s="429">
        <v>10281.340042194883</v>
      </c>
      <c r="AL30" s="429">
        <v>10442.314214954356</v>
      </c>
      <c r="AM30" s="429">
        <v>10682.855993314968</v>
      </c>
      <c r="AN30" s="429">
        <v>15540.027913893342</v>
      </c>
      <c r="AO30" s="429">
        <f t="shared" si="2"/>
        <v>115551.14632271737</v>
      </c>
      <c r="AP30" s="429">
        <v>8051.8529819175619</v>
      </c>
      <c r="AQ30" s="429">
        <v>18292.683301034253</v>
      </c>
      <c r="AR30" s="429"/>
      <c r="AS30" s="429">
        <f t="shared" si="3"/>
        <v>26344.536282951813</v>
      </c>
    </row>
    <row r="31" spans="2:45">
      <c r="B31" s="243" t="s">
        <v>1150</v>
      </c>
      <c r="C31" s="429">
        <v>15871.53</v>
      </c>
      <c r="D31" s="429">
        <v>14134.78</v>
      </c>
      <c r="E31" s="429">
        <v>18986.95</v>
      </c>
      <c r="F31" s="429">
        <v>21933.35</v>
      </c>
      <c r="G31" s="429">
        <v>18698.47</v>
      </c>
      <c r="H31" s="429">
        <v>15524.86</v>
      </c>
      <c r="I31" s="429">
        <v>9892.56</v>
      </c>
      <c r="J31" s="429">
        <v>11780.57</v>
      </c>
      <c r="K31" s="429">
        <v>13849.36</v>
      </c>
      <c r="L31" s="429">
        <v>16167.042956120093</v>
      </c>
      <c r="M31" s="429">
        <v>24131.493970978951</v>
      </c>
      <c r="N31" s="429">
        <v>24556.09031029592</v>
      </c>
      <c r="O31" s="429">
        <f t="shared" si="0"/>
        <v>205527.05723739497</v>
      </c>
      <c r="P31" s="429">
        <v>13696.789168278528</v>
      </c>
      <c r="Q31" s="429">
        <v>13470.756345321299</v>
      </c>
      <c r="R31" s="429">
        <v>15598.469200425536</v>
      </c>
      <c r="S31" s="429">
        <v>17666.719430154331</v>
      </c>
      <c r="T31" s="429">
        <v>18857.47347950629</v>
      </c>
      <c r="U31" s="429">
        <v>14546.004476438207</v>
      </c>
      <c r="V31" s="429">
        <v>9762.6049914976193</v>
      </c>
      <c r="W31" s="429">
        <v>10362.476066616091</v>
      </c>
      <c r="X31" s="429">
        <v>15201.938396176318</v>
      </c>
      <c r="Y31" s="429">
        <v>20129.190731573151</v>
      </c>
      <c r="Z31" s="429"/>
      <c r="AA31" s="429"/>
      <c r="AB31" s="429">
        <f t="shared" si="1"/>
        <v>149292.42228598736</v>
      </c>
      <c r="AC31" s="429"/>
      <c r="AD31" s="429"/>
      <c r="AE31" s="429"/>
      <c r="AF31" s="429"/>
      <c r="AG31" s="429"/>
      <c r="AH31" s="429"/>
      <c r="AI31" s="429"/>
      <c r="AJ31" s="429"/>
      <c r="AK31" s="429"/>
      <c r="AL31" s="429"/>
      <c r="AM31" s="429"/>
      <c r="AN31" s="429"/>
      <c r="AO31" s="429">
        <f t="shared" si="2"/>
        <v>0</v>
      </c>
      <c r="AP31" s="429"/>
      <c r="AQ31" s="429"/>
      <c r="AR31" s="429"/>
      <c r="AS31" s="429">
        <f t="shared" si="3"/>
        <v>0</v>
      </c>
    </row>
    <row r="32" spans="2:45">
      <c r="B32" s="243" t="s">
        <v>1061</v>
      </c>
      <c r="C32" s="429">
        <v>13485.43</v>
      </c>
      <c r="D32" s="429">
        <v>18384.45</v>
      </c>
      <c r="E32" s="429">
        <v>20439.34</v>
      </c>
      <c r="F32" s="429">
        <v>23048.73</v>
      </c>
      <c r="G32" s="429">
        <v>22979.27</v>
      </c>
      <c r="H32" s="429">
        <v>27906.57</v>
      </c>
      <c r="I32" s="429">
        <v>21803.96</v>
      </c>
      <c r="J32" s="429">
        <v>20586.349999999999</v>
      </c>
      <c r="K32" s="429">
        <v>27858.26</v>
      </c>
      <c r="L32" s="429">
        <v>25020.696535796767</v>
      </c>
      <c r="M32" s="429">
        <v>34252.278765583484</v>
      </c>
      <c r="N32" s="429">
        <v>74859.632385800607</v>
      </c>
      <c r="O32" s="429">
        <f t="shared" si="0"/>
        <v>330624.96768718085</v>
      </c>
      <c r="P32" s="429">
        <v>13725.544223668014</v>
      </c>
      <c r="Q32" s="429">
        <v>17748.558331682747</v>
      </c>
      <c r="R32" s="429">
        <v>18821.768233555202</v>
      </c>
      <c r="S32" s="429">
        <v>21021.923229125441</v>
      </c>
      <c r="T32" s="429">
        <v>23730.232924831587</v>
      </c>
      <c r="U32" s="429">
        <v>26294.79966930817</v>
      </c>
      <c r="V32" s="429">
        <v>19382.395781445914</v>
      </c>
      <c r="W32" s="429">
        <v>19552.826848741013</v>
      </c>
      <c r="X32" s="429">
        <v>30229.42113648434</v>
      </c>
      <c r="Y32" s="429">
        <v>24114.615992849278</v>
      </c>
      <c r="Z32" s="429">
        <v>38097.249623493975</v>
      </c>
      <c r="AA32" s="429">
        <v>66573.38023456643</v>
      </c>
      <c r="AB32" s="429">
        <f t="shared" si="1"/>
        <v>319292.71622975206</v>
      </c>
      <c r="AC32" s="429">
        <v>12071.33327572799</v>
      </c>
      <c r="AD32" s="429">
        <v>12751.757911850073</v>
      </c>
      <c r="AE32" s="429">
        <v>14803.605920338303</v>
      </c>
      <c r="AF32" s="429">
        <v>15028.22696323196</v>
      </c>
      <c r="AG32" s="429">
        <v>16452.177401706907</v>
      </c>
      <c r="AH32" s="429">
        <v>19598.790008930882</v>
      </c>
      <c r="AI32" s="429">
        <v>17386.939092658977</v>
      </c>
      <c r="AJ32" s="429">
        <v>18486.870531551136</v>
      </c>
      <c r="AK32" s="429">
        <v>26630.962827430412</v>
      </c>
      <c r="AL32" s="429">
        <v>20954.929501908857</v>
      </c>
      <c r="AM32" s="429">
        <v>30635.428595008918</v>
      </c>
      <c r="AN32" s="429">
        <v>63465.280527461502</v>
      </c>
      <c r="AO32" s="429">
        <f t="shared" si="2"/>
        <v>268266.3025578059</v>
      </c>
      <c r="AP32" s="429">
        <v>14088.4916326607</v>
      </c>
      <c r="AQ32" s="429">
        <v>34885.523179384851</v>
      </c>
      <c r="AR32" s="429"/>
      <c r="AS32" s="429">
        <f t="shared" si="3"/>
        <v>48974.014812045549</v>
      </c>
    </row>
    <row r="33" spans="2:45">
      <c r="B33" s="243" t="s">
        <v>1151</v>
      </c>
      <c r="C33" s="429">
        <v>23510.85</v>
      </c>
      <c r="D33" s="429">
        <v>28286.1</v>
      </c>
      <c r="E33" s="429">
        <v>25987.84</v>
      </c>
      <c r="F33" s="429">
        <v>24948.45</v>
      </c>
      <c r="G33" s="429">
        <v>23200.68</v>
      </c>
      <c r="H33" s="429">
        <v>26061.7</v>
      </c>
      <c r="I33" s="429">
        <v>22409.119999999999</v>
      </c>
      <c r="J33" s="429">
        <v>24376.95</v>
      </c>
      <c r="K33" s="429">
        <v>27952.639999999999</v>
      </c>
      <c r="L33" s="429">
        <v>37338.501616628178</v>
      </c>
      <c r="M33" s="429">
        <v>45082.117310443493</v>
      </c>
      <c r="N33" s="429">
        <v>85365.589601103624</v>
      </c>
      <c r="O33" s="429">
        <f t="shared" si="0"/>
        <v>394520.53852817533</v>
      </c>
      <c r="P33" s="429">
        <v>23511.888517671883</v>
      </c>
      <c r="Q33" s="429">
        <v>24452.760250134404</v>
      </c>
      <c r="R33" s="429">
        <v>23942.202430826877</v>
      </c>
      <c r="S33" s="429">
        <v>20024.139295607438</v>
      </c>
      <c r="T33" s="429">
        <v>20490.806520844097</v>
      </c>
      <c r="U33" s="429">
        <v>23906.196439013573</v>
      </c>
      <c r="V33" s="429">
        <v>23845.981552414156</v>
      </c>
      <c r="W33" s="429">
        <v>23778.136628011995</v>
      </c>
      <c r="X33" s="429">
        <v>29463.688263409458</v>
      </c>
      <c r="Y33" s="429">
        <v>36992.062018701858</v>
      </c>
      <c r="Z33" s="429">
        <v>37790.591114457828</v>
      </c>
      <c r="AA33" s="429">
        <v>77291.464638700738</v>
      </c>
      <c r="AB33" s="429">
        <f t="shared" si="1"/>
        <v>365489.91766979429</v>
      </c>
      <c r="AC33" s="429">
        <v>20311.943316339763</v>
      </c>
      <c r="AD33" s="429">
        <v>20944.135805547521</v>
      </c>
      <c r="AE33" s="429">
        <v>20473.529915995197</v>
      </c>
      <c r="AF33" s="429">
        <v>20922.389468906043</v>
      </c>
      <c r="AG33" s="429">
        <v>18768.002771901669</v>
      </c>
      <c r="AH33" s="429">
        <v>17915.289101437582</v>
      </c>
      <c r="AI33" s="429">
        <v>18564.497501192007</v>
      </c>
      <c r="AJ33" s="429">
        <v>18039.107709045697</v>
      </c>
      <c r="AK33" s="429">
        <v>20259.995145721707</v>
      </c>
      <c r="AL33" s="429">
        <v>24465.911468345148</v>
      </c>
      <c r="AM33" s="429">
        <v>29535.20472903964</v>
      </c>
      <c r="AN33" s="429">
        <v>56135.168226894442</v>
      </c>
      <c r="AO33" s="429">
        <f t="shared" si="2"/>
        <v>286335.1751603664</v>
      </c>
      <c r="AP33" s="429">
        <v>14230.293249971921</v>
      </c>
      <c r="AQ33" s="429">
        <v>31938.260928181782</v>
      </c>
      <c r="AR33" s="429"/>
      <c r="AS33" s="429">
        <f t="shared" si="3"/>
        <v>46168.554178153703</v>
      </c>
    </row>
    <row r="34" spans="2:45">
      <c r="B34" s="243" t="s">
        <v>203</v>
      </c>
      <c r="C34" s="429">
        <v>16569.48</v>
      </c>
      <c r="D34" s="429">
        <v>14239.47</v>
      </c>
      <c r="E34" s="429">
        <v>15534.2</v>
      </c>
      <c r="F34" s="429">
        <v>12829.67</v>
      </c>
      <c r="G34" s="429">
        <v>14950.57</v>
      </c>
      <c r="H34" s="429">
        <v>18485</v>
      </c>
      <c r="I34" s="429">
        <v>15004.37</v>
      </c>
      <c r="J34" s="429">
        <v>19330.490000000002</v>
      </c>
      <c r="K34" s="429">
        <v>20870.3</v>
      </c>
      <c r="L34" s="429">
        <v>17902.548471131642</v>
      </c>
      <c r="M34" s="429">
        <v>23581.810750051092</v>
      </c>
      <c r="N34" s="429">
        <v>63187.047991917148</v>
      </c>
      <c r="O34" s="429">
        <f t="shared" si="0"/>
        <v>252484.95721309987</v>
      </c>
      <c r="P34" s="429">
        <v>24038.793968700546</v>
      </c>
      <c r="Q34" s="429">
        <v>14486.547239749865</v>
      </c>
      <c r="R34" s="429">
        <v>17228.999519859914</v>
      </c>
      <c r="S34" s="429">
        <v>7678.922437673129</v>
      </c>
      <c r="T34" s="429">
        <v>12135.642737633258</v>
      </c>
      <c r="U34" s="429">
        <v>17371.068900852944</v>
      </c>
      <c r="V34" s="429">
        <v>11419.113828818767</v>
      </c>
      <c r="W34" s="429">
        <v>15290.828944041039</v>
      </c>
      <c r="X34" s="429">
        <v>15914.985661178973</v>
      </c>
      <c r="Y34" s="429">
        <v>19964.098442656759</v>
      </c>
      <c r="Z34" s="429">
        <v>23418.811784638554</v>
      </c>
      <c r="AA34" s="429">
        <v>55012.63656668504</v>
      </c>
      <c r="AB34" s="429">
        <f t="shared" si="1"/>
        <v>233960.45003248879</v>
      </c>
      <c r="AC34" s="429">
        <v>19128.847403439042</v>
      </c>
      <c r="AD34" s="429">
        <v>16312.700651300107</v>
      </c>
      <c r="AE34" s="429">
        <v>22468.875135722039</v>
      </c>
      <c r="AF34" s="429">
        <v>14931.129369042219</v>
      </c>
      <c r="AG34" s="429">
        <v>19305.040119629441</v>
      </c>
      <c r="AH34" s="429">
        <v>26620.483535478663</v>
      </c>
      <c r="AI34" s="429">
        <v>23752.886379289026</v>
      </c>
      <c r="AJ34" s="429">
        <v>23083.869754429594</v>
      </c>
      <c r="AK34" s="429">
        <v>25149.817068389319</v>
      </c>
      <c r="AL34" s="429">
        <v>19347.465019177984</v>
      </c>
      <c r="AM34" s="429">
        <v>22985.737777640221</v>
      </c>
      <c r="AN34" s="429">
        <v>68962.523860287198</v>
      </c>
      <c r="AO34" s="429">
        <f t="shared" si="2"/>
        <v>302049.37607382488</v>
      </c>
      <c r="AP34" s="429">
        <v>19570.11931414024</v>
      </c>
      <c r="AQ34" s="429">
        <v>34501.270178083272</v>
      </c>
      <c r="AR34" s="429"/>
      <c r="AS34" s="429">
        <f t="shared" si="3"/>
        <v>54071.389492223512</v>
      </c>
    </row>
    <row r="35" spans="2:45">
      <c r="B35" s="243" t="s">
        <v>311</v>
      </c>
      <c r="C35" s="429">
        <v>8195.1299999999992</v>
      </c>
      <c r="D35" s="429">
        <v>8351.9500000000007</v>
      </c>
      <c r="E35" s="429">
        <v>10598.02</v>
      </c>
      <c r="F35" s="429">
        <v>12341.54</v>
      </c>
      <c r="G35" s="429">
        <v>13434.29</v>
      </c>
      <c r="H35" s="429">
        <v>11619.27</v>
      </c>
      <c r="I35" s="429">
        <v>10076.290000000001</v>
      </c>
      <c r="J35" s="429">
        <v>10372.25</v>
      </c>
      <c r="K35" s="429">
        <v>8688.94</v>
      </c>
      <c r="L35" s="429">
        <v>7603.5089145496549</v>
      </c>
      <c r="M35" s="429">
        <v>7154.849785407725</v>
      </c>
      <c r="N35" s="429">
        <v>7543.8951172596044</v>
      </c>
      <c r="O35" s="429">
        <f t="shared" ref="O35:O66" si="4">SUM(C35:N35)</f>
        <v>115979.93381721698</v>
      </c>
      <c r="P35" s="429">
        <v>6919.6715315632136</v>
      </c>
      <c r="Q35" s="429">
        <v>7762.3564698225864</v>
      </c>
      <c r="R35" s="429">
        <v>8567.2898445664141</v>
      </c>
      <c r="S35" s="429">
        <v>9341.52354570637</v>
      </c>
      <c r="T35" s="429">
        <v>7923.5268971679352</v>
      </c>
      <c r="U35" s="429">
        <v>8620.2004315125123</v>
      </c>
      <c r="V35" s="429">
        <v>9312.0271732595866</v>
      </c>
      <c r="W35" s="429">
        <v>8392.8716448105188</v>
      </c>
      <c r="X35" s="429">
        <v>6428.4758364312293</v>
      </c>
      <c r="Y35" s="429">
        <v>7093.7699394939473</v>
      </c>
      <c r="Z35" s="429">
        <v>6842.8689759036151</v>
      </c>
      <c r="AA35" s="429">
        <v>7522.9428413828009</v>
      </c>
      <c r="AB35" s="429">
        <f t="shared" ref="AB35:AB66" si="5">SUM(P35:AA35)</f>
        <v>94727.525131620729</v>
      </c>
      <c r="AC35" s="429">
        <v>7005.1453555689986</v>
      </c>
      <c r="AD35" s="429">
        <v>6513.8943357836069</v>
      </c>
      <c r="AE35" s="429">
        <v>9217.6307217555277</v>
      </c>
      <c r="AF35" s="429">
        <v>10523.303241034955</v>
      </c>
      <c r="AG35" s="429">
        <v>10577.689145816617</v>
      </c>
      <c r="AH35" s="429">
        <v>10152.629713923539</v>
      </c>
      <c r="AI35" s="429">
        <v>8460.1877196390396</v>
      </c>
      <c r="AJ35" s="429">
        <v>8911.5200497357782</v>
      </c>
      <c r="AK35" s="429">
        <v>8110.4434943335655</v>
      </c>
      <c r="AL35" s="429">
        <v>7524.1333071070312</v>
      </c>
      <c r="AM35" s="429">
        <v>7056.7835515252782</v>
      </c>
      <c r="AN35" s="429">
        <v>7712.4015623180358</v>
      </c>
      <c r="AO35" s="429">
        <f t="shared" ref="AO35:AO66" si="6">SUM(AC35:AN35)</f>
        <v>101765.76219854197</v>
      </c>
      <c r="AP35" s="429">
        <v>6977.1734491408024</v>
      </c>
      <c r="AQ35" s="429">
        <v>17513.57546827133</v>
      </c>
      <c r="AR35" s="429"/>
      <c r="AS35" s="429">
        <f t="shared" ref="AS35:AS66" si="7">SUM(AP35:AR35)</f>
        <v>24490.748917412133</v>
      </c>
    </row>
    <row r="36" spans="2:45">
      <c r="B36" s="243" t="s">
        <v>121</v>
      </c>
      <c r="C36" s="429">
        <v>25193.48</v>
      </c>
      <c r="D36" s="429">
        <v>18567.61</v>
      </c>
      <c r="E36" s="429">
        <v>25469.17</v>
      </c>
      <c r="F36" s="429">
        <v>28531.360000000001</v>
      </c>
      <c r="G36" s="429">
        <v>24943.83</v>
      </c>
      <c r="H36" s="429">
        <v>29506.560000000001</v>
      </c>
      <c r="I36" s="429">
        <v>30008.45</v>
      </c>
      <c r="J36" s="429">
        <v>29124.52</v>
      </c>
      <c r="K36" s="429">
        <v>24833.98</v>
      </c>
      <c r="L36" s="429">
        <v>27752.570161662821</v>
      </c>
      <c r="M36" s="429">
        <v>41050.597179644392</v>
      </c>
      <c r="N36" s="429">
        <v>59813.017933821669</v>
      </c>
      <c r="O36" s="429">
        <f t="shared" si="4"/>
        <v>364795.14527512889</v>
      </c>
      <c r="P36" s="429">
        <v>25621.602039739755</v>
      </c>
      <c r="Q36" s="429">
        <v>19682.290257774257</v>
      </c>
      <c r="R36" s="429">
        <v>19582.68356885303</v>
      </c>
      <c r="S36" s="429">
        <v>26806.149188761374</v>
      </c>
      <c r="T36" s="429">
        <v>16334.896694902631</v>
      </c>
      <c r="U36" s="429">
        <v>22746.631581069909</v>
      </c>
      <c r="V36" s="429">
        <v>21956.39796286435</v>
      </c>
      <c r="W36" s="429">
        <v>20883.41515841191</v>
      </c>
      <c r="X36" s="429">
        <v>23424.249336165696</v>
      </c>
      <c r="Y36" s="429">
        <v>23597.86399889988</v>
      </c>
      <c r="Z36" s="429">
        <v>35830.797740963855</v>
      </c>
      <c r="AA36" s="429">
        <v>59550.112544874159</v>
      </c>
      <c r="AB36" s="429">
        <f t="shared" si="5"/>
        <v>316017.09007328079</v>
      </c>
      <c r="AC36" s="429">
        <v>24616.559958524158</v>
      </c>
      <c r="AD36" s="429">
        <v>22020.590259422905</v>
      </c>
      <c r="AE36" s="429">
        <v>20680.214926567231</v>
      </c>
      <c r="AF36" s="429">
        <v>16633.603014071723</v>
      </c>
      <c r="AG36" s="429">
        <v>19248.821285287038</v>
      </c>
      <c r="AH36" s="429">
        <v>21968.062631442477</v>
      </c>
      <c r="AI36" s="429"/>
      <c r="AJ36" s="429"/>
      <c r="AK36" s="429"/>
      <c r="AL36" s="429"/>
      <c r="AM36" s="429"/>
      <c r="AN36" s="429"/>
      <c r="AO36" s="429">
        <f t="shared" si="6"/>
        <v>125167.85207531552</v>
      </c>
      <c r="AP36" s="429"/>
      <c r="AQ36" s="429"/>
      <c r="AR36" s="429"/>
      <c r="AS36" s="429">
        <f t="shared" si="7"/>
        <v>0</v>
      </c>
    </row>
    <row r="37" spans="2:45">
      <c r="B37" s="243" t="s">
        <v>760</v>
      </c>
      <c r="C37" s="429">
        <v>21255.78</v>
      </c>
      <c r="D37" s="429">
        <v>20983.17</v>
      </c>
      <c r="E37" s="429">
        <v>29145.84</v>
      </c>
      <c r="F37" s="429">
        <v>33143.919999999998</v>
      </c>
      <c r="G37" s="429">
        <v>40356.32</v>
      </c>
      <c r="H37" s="429">
        <v>37915.83</v>
      </c>
      <c r="I37" s="429">
        <v>38653.9</v>
      </c>
      <c r="J37" s="429">
        <v>26410.14</v>
      </c>
      <c r="K37" s="429">
        <v>26147.99</v>
      </c>
      <c r="L37" s="429">
        <v>31782.317376443418</v>
      </c>
      <c r="M37" s="429">
        <v>40292.877988963824</v>
      </c>
      <c r="N37" s="429">
        <v>43395.183496220881</v>
      </c>
      <c r="O37" s="429">
        <f t="shared" si="4"/>
        <v>389483.26886162802</v>
      </c>
      <c r="P37" s="429">
        <v>21424.619307191839</v>
      </c>
      <c r="Q37" s="429">
        <v>22699.08604736708</v>
      </c>
      <c r="R37" s="429">
        <v>29163.861456048355</v>
      </c>
      <c r="S37" s="429">
        <v>35001.582904629991</v>
      </c>
      <c r="T37" s="429">
        <v>37913.965854043112</v>
      </c>
      <c r="U37" s="429">
        <v>38307.785372935701</v>
      </c>
      <c r="V37" s="429">
        <v>31955.457840223975</v>
      </c>
      <c r="W37" s="429">
        <v>27626.085726671725</v>
      </c>
      <c r="X37" s="429">
        <v>32371.119622942122</v>
      </c>
      <c r="Y37" s="429">
        <v>52350.548439218903</v>
      </c>
      <c r="Z37" s="429">
        <v>61526.974134036136</v>
      </c>
      <c r="AA37" s="429">
        <v>61635.572173944485</v>
      </c>
      <c r="AB37" s="429">
        <f t="shared" si="5"/>
        <v>451976.65887925349</v>
      </c>
      <c r="AC37" s="429">
        <v>39039.269506610224</v>
      </c>
      <c r="AD37" s="429">
        <v>36227.832955984879</v>
      </c>
      <c r="AE37" s="429">
        <v>39241.399565689469</v>
      </c>
      <c r="AF37" s="429">
        <v>48301.976068996839</v>
      </c>
      <c r="AG37" s="429">
        <v>53481.821467648988</v>
      </c>
      <c r="AH37" s="429">
        <v>60810.613119760295</v>
      </c>
      <c r="AI37" s="429">
        <v>49489.403853285519</v>
      </c>
      <c r="AJ37" s="429">
        <v>54338.867578489277</v>
      </c>
      <c r="AK37" s="429">
        <v>35529.448778028796</v>
      </c>
      <c r="AL37" s="429">
        <v>48897.350183733135</v>
      </c>
      <c r="AM37" s="429">
        <v>50800.659011894808</v>
      </c>
      <c r="AN37" s="429">
        <v>57103.638230208991</v>
      </c>
      <c r="AO37" s="429">
        <f t="shared" si="6"/>
        <v>573262.28032033122</v>
      </c>
      <c r="AP37" s="429">
        <v>38403.610085732464</v>
      </c>
      <c r="AQ37" s="429">
        <v>74934.581814135221</v>
      </c>
      <c r="AR37" s="429"/>
      <c r="AS37" s="429">
        <f t="shared" si="7"/>
        <v>113338.19189986768</v>
      </c>
    </row>
    <row r="38" spans="2:45">
      <c r="B38" s="243" t="s">
        <v>1062</v>
      </c>
      <c r="C38" s="429">
        <v>43573.4</v>
      </c>
      <c r="D38" s="429">
        <v>44611.199999999997</v>
      </c>
      <c r="E38" s="429">
        <v>54129.78</v>
      </c>
      <c r="F38" s="429">
        <v>63288.75</v>
      </c>
      <c r="G38" s="429">
        <v>65176.83</v>
      </c>
      <c r="H38" s="429">
        <v>55905.97</v>
      </c>
      <c r="I38" s="429">
        <v>41015.410000000003</v>
      </c>
      <c r="J38" s="429">
        <v>41016.39</v>
      </c>
      <c r="K38" s="429">
        <v>11461.38</v>
      </c>
      <c r="L38" s="429">
        <v>13737.813321016167</v>
      </c>
      <c r="M38" s="429">
        <v>69478.025342325767</v>
      </c>
      <c r="N38" s="429">
        <v>60722.244039870209</v>
      </c>
      <c r="O38" s="429">
        <f t="shared" si="4"/>
        <v>564117.19270321226</v>
      </c>
      <c r="P38" s="429">
        <v>60767.41186917531</v>
      </c>
      <c r="Q38" s="429">
        <v>50984.210124218334</v>
      </c>
      <c r="R38" s="429">
        <v>61142.615351302498</v>
      </c>
      <c r="S38" s="429">
        <v>39763.232686980606</v>
      </c>
      <c r="T38" s="429">
        <v>60458.683234492841</v>
      </c>
      <c r="U38" s="429">
        <v>62099.032524751477</v>
      </c>
      <c r="V38" s="429">
        <v>44349.49686528452</v>
      </c>
      <c r="W38" s="429">
        <v>43910.636971207685</v>
      </c>
      <c r="X38" s="429">
        <v>44895.650026553383</v>
      </c>
      <c r="Y38" s="429">
        <v>51186.890212458726</v>
      </c>
      <c r="Z38" s="429">
        <v>56943.977936746982</v>
      </c>
      <c r="AA38" s="429">
        <v>57720.422038756798</v>
      </c>
      <c r="AB38" s="429">
        <f t="shared" si="5"/>
        <v>634222.25984192919</v>
      </c>
      <c r="AC38" s="429">
        <v>47825.79179123824</v>
      </c>
      <c r="AD38" s="429">
        <v>45937.83106093097</v>
      </c>
      <c r="AE38" s="429">
        <v>54624.586604948847</v>
      </c>
      <c r="AF38" s="429">
        <v>50932.452256014534</v>
      </c>
      <c r="AG38" s="429">
        <v>66575.0258224524</v>
      </c>
      <c r="AH38" s="429">
        <v>54673.021751029926</v>
      </c>
      <c r="AI38" s="429">
        <v>49593.611598707321</v>
      </c>
      <c r="AJ38" s="429">
        <v>43119.353609729558</v>
      </c>
      <c r="AK38" s="429">
        <v>40395.252702526101</v>
      </c>
      <c r="AL38" s="429">
        <v>58624.787128845652</v>
      </c>
      <c r="AM38" s="429">
        <v>57434.625978768825</v>
      </c>
      <c r="AN38" s="429">
        <v>56316.740255668323</v>
      </c>
      <c r="AO38" s="429">
        <f t="shared" si="6"/>
        <v>626053.08056086069</v>
      </c>
      <c r="AP38" s="429">
        <v>43844.652128336638</v>
      </c>
      <c r="AQ38" s="429">
        <v>54615.192299765025</v>
      </c>
      <c r="AR38" s="429">
        <v>50952.389355195497</v>
      </c>
      <c r="AS38" s="429">
        <f t="shared" si="7"/>
        <v>149412.23378329718</v>
      </c>
    </row>
    <row r="39" spans="2:45">
      <c r="B39" s="243" t="s">
        <v>1152</v>
      </c>
      <c r="C39" s="429">
        <v>21868.85</v>
      </c>
      <c r="D39" s="429">
        <v>21952.05</v>
      </c>
      <c r="E39" s="429">
        <v>23470.720000000001</v>
      </c>
      <c r="F39" s="429">
        <v>25183.57</v>
      </c>
      <c r="G39" s="429">
        <v>20091.14</v>
      </c>
      <c r="H39" s="429">
        <v>19339.259999999998</v>
      </c>
      <c r="I39" s="429">
        <v>17855.919999999998</v>
      </c>
      <c r="J39" s="429">
        <v>17223.25</v>
      </c>
      <c r="K39" s="429">
        <v>19045.8</v>
      </c>
      <c r="L39" s="429">
        <v>21191.009699769056</v>
      </c>
      <c r="M39" s="429">
        <v>24457.674228489679</v>
      </c>
      <c r="N39" s="429">
        <v>24537.076184739737</v>
      </c>
      <c r="O39" s="429">
        <f t="shared" si="4"/>
        <v>256216.32011299848</v>
      </c>
      <c r="P39" s="429">
        <v>22424.454017935641</v>
      </c>
      <c r="Q39" s="429">
        <v>21321.982965960218</v>
      </c>
      <c r="R39" s="429">
        <v>19821.205245765825</v>
      </c>
      <c r="S39" s="429">
        <v>19973.328056984563</v>
      </c>
      <c r="T39" s="429">
        <v>25262.021601829056</v>
      </c>
      <c r="U39" s="429">
        <v>22455.467505494729</v>
      </c>
      <c r="V39" s="429">
        <v>22847.427815661547</v>
      </c>
      <c r="W39" s="429">
        <v>25385.318449477985</v>
      </c>
      <c r="X39" s="429">
        <v>21246.707381837496</v>
      </c>
      <c r="Y39" s="429">
        <v>22397.720709570949</v>
      </c>
      <c r="Z39" s="429">
        <v>23885.839608433733</v>
      </c>
      <c r="AA39" s="429">
        <v>26061.44664381889</v>
      </c>
      <c r="AB39" s="429">
        <f t="shared" si="5"/>
        <v>273082.92000277061</v>
      </c>
      <c r="AC39" s="429">
        <v>21974.668625248429</v>
      </c>
      <c r="AD39" s="429">
        <v>18460.139037113135</v>
      </c>
      <c r="AE39" s="429">
        <v>21718.521058346189</v>
      </c>
      <c r="AF39" s="429">
        <v>21435.13027689515</v>
      </c>
      <c r="AG39" s="429">
        <v>24169.228244219124</v>
      </c>
      <c r="AH39" s="429">
        <v>21849.575062660249</v>
      </c>
      <c r="AI39" s="429">
        <v>22682.540131032896</v>
      </c>
      <c r="AJ39" s="429">
        <v>25021.423298103822</v>
      </c>
      <c r="AK39" s="429">
        <v>24372.020686693682</v>
      </c>
      <c r="AL39" s="429">
        <v>23147.031212281065</v>
      </c>
      <c r="AM39" s="429">
        <v>26882.238247036606</v>
      </c>
      <c r="AN39" s="429">
        <v>29269.910148796458</v>
      </c>
      <c r="AO39" s="429">
        <f t="shared" si="6"/>
        <v>280982.42602842679</v>
      </c>
      <c r="AP39" s="429">
        <v>22834.132005540785</v>
      </c>
      <c r="AQ39" s="429">
        <v>28171.235417783089</v>
      </c>
      <c r="AR39" s="429">
        <v>23759.173847169201</v>
      </c>
      <c r="AS39" s="429">
        <f t="shared" si="7"/>
        <v>74764.541270493064</v>
      </c>
    </row>
    <row r="40" spans="2:45">
      <c r="B40" s="243" t="s">
        <v>967</v>
      </c>
      <c r="C40" s="429">
        <v>125830.26</v>
      </c>
      <c r="D40" s="429">
        <v>120439.74</v>
      </c>
      <c r="E40" s="429">
        <v>122513.33</v>
      </c>
      <c r="F40" s="429">
        <v>136210.32999999999</v>
      </c>
      <c r="G40" s="429">
        <v>172839.23</v>
      </c>
      <c r="H40" s="429">
        <v>209594.95</v>
      </c>
      <c r="I40" s="429">
        <v>153358.38</v>
      </c>
      <c r="J40" s="429">
        <v>147004.66</v>
      </c>
      <c r="K40" s="429">
        <v>148735.93</v>
      </c>
      <c r="L40" s="429">
        <v>164092.81023556582</v>
      </c>
      <c r="M40" s="429">
        <v>160543.47639484977</v>
      </c>
      <c r="N40" s="429">
        <v>233677.03831581405</v>
      </c>
      <c r="O40" s="429">
        <f t="shared" si="4"/>
        <v>1894840.1349462296</v>
      </c>
      <c r="P40" s="429">
        <v>129531.96822577808</v>
      </c>
      <c r="Q40" s="429">
        <v>114679.2437112702</v>
      </c>
      <c r="R40" s="429">
        <v>132556.96041197903</v>
      </c>
      <c r="S40" s="429">
        <v>150987.67985753855</v>
      </c>
      <c r="T40" s="429">
        <v>163933.01104619075</v>
      </c>
      <c r="U40" s="429">
        <v>204245.61692174303</v>
      </c>
      <c r="V40" s="429">
        <v>137085.91167831805</v>
      </c>
      <c r="W40" s="429">
        <v>141476.95480654601</v>
      </c>
      <c r="X40" s="429">
        <v>138794.77097716412</v>
      </c>
      <c r="Y40" s="429">
        <v>129753.95006531896</v>
      </c>
      <c r="Z40" s="429">
        <v>129380.44732680722</v>
      </c>
      <c r="AA40" s="429">
        <v>203784.38282980814</v>
      </c>
      <c r="AB40" s="429">
        <f t="shared" si="5"/>
        <v>1776210.8978584623</v>
      </c>
      <c r="AC40" s="429">
        <v>109510.61128488727</v>
      </c>
      <c r="AD40" s="429">
        <v>98487.630085476907</v>
      </c>
      <c r="AE40" s="429">
        <v>134159.87267843875</v>
      </c>
      <c r="AF40" s="429">
        <v>145324.86213345442</v>
      </c>
      <c r="AG40" s="429">
        <v>151463.16080676927</v>
      </c>
      <c r="AH40" s="429">
        <v>223965.1808936648</v>
      </c>
      <c r="AI40" s="429">
        <v>133340.37595140125</v>
      </c>
      <c r="AJ40" s="429">
        <v>157485.04925007772</v>
      </c>
      <c r="AK40" s="429">
        <v>148033.73562853574</v>
      </c>
      <c r="AL40" s="429">
        <v>151552.89255858448</v>
      </c>
      <c r="AM40" s="429">
        <v>128477.07839435484</v>
      </c>
      <c r="AN40" s="429">
        <v>192616.7932347329</v>
      </c>
      <c r="AO40" s="429">
        <f t="shared" si="6"/>
        <v>1774417.2429003783</v>
      </c>
      <c r="AP40" s="429">
        <v>105261.73857212382</v>
      </c>
      <c r="AQ40" s="429">
        <v>98919.180510326041</v>
      </c>
      <c r="AR40" s="429">
        <v>133469.40933046999</v>
      </c>
      <c r="AS40" s="429">
        <f t="shared" si="7"/>
        <v>337650.32841291989</v>
      </c>
    </row>
    <row r="41" spans="2:45">
      <c r="B41" s="243" t="s">
        <v>1063</v>
      </c>
      <c r="C41" s="429">
        <v>41881.35</v>
      </c>
      <c r="D41" s="429">
        <v>38163.300000000003</v>
      </c>
      <c r="E41" s="429">
        <v>61896.86</v>
      </c>
      <c r="F41" s="429">
        <v>69529.61</v>
      </c>
      <c r="G41" s="429">
        <v>81528.98</v>
      </c>
      <c r="H41" s="429">
        <v>71792.39</v>
      </c>
      <c r="I41" s="429">
        <v>50323.77</v>
      </c>
      <c r="J41" s="429">
        <v>53040.43</v>
      </c>
      <c r="K41" s="429">
        <v>48242.34</v>
      </c>
      <c r="L41" s="429">
        <v>70535.545607390304</v>
      </c>
      <c r="M41" s="429">
        <v>79416.539137543426</v>
      </c>
      <c r="N41" s="429">
        <v>65374.41953096159</v>
      </c>
      <c r="O41" s="429">
        <f t="shared" si="4"/>
        <v>731725.53427589533</v>
      </c>
      <c r="P41" s="429">
        <v>45490.316441005802</v>
      </c>
      <c r="Q41" s="429">
        <v>35526.26943210436</v>
      </c>
      <c r="R41" s="429">
        <v>59379.296641843743</v>
      </c>
      <c r="S41" s="429">
        <v>57987.715868618914</v>
      </c>
      <c r="T41" s="429">
        <v>56417.798190211717</v>
      </c>
      <c r="U41" s="429">
        <v>57261.379226907025</v>
      </c>
      <c r="V41" s="429">
        <v>42459.878115391875</v>
      </c>
      <c r="W41" s="429">
        <v>47066.350240236992</v>
      </c>
      <c r="X41" s="429">
        <v>52652.176712692519</v>
      </c>
      <c r="Y41" s="429">
        <v>56665.154479510427</v>
      </c>
      <c r="Z41" s="429">
        <v>70335.456946536127</v>
      </c>
      <c r="AA41" s="429">
        <v>58618.333257977865</v>
      </c>
      <c r="AB41" s="429">
        <f t="shared" si="5"/>
        <v>639860.12555303739</v>
      </c>
      <c r="AC41" s="429">
        <v>41013.276851291812</v>
      </c>
      <c r="AD41" s="429">
        <v>33497.267332262796</v>
      </c>
      <c r="AE41" s="429">
        <v>60821.625121435507</v>
      </c>
      <c r="AF41" s="429">
        <v>56029.581225601461</v>
      </c>
      <c r="AG41" s="429">
        <v>52792.79210737472</v>
      </c>
      <c r="AH41" s="429">
        <v>62027.776612601185</v>
      </c>
      <c r="AI41" s="429">
        <v>49682.777367686787</v>
      </c>
      <c r="AJ41" s="429">
        <v>49070.061742306498</v>
      </c>
      <c r="AK41" s="429">
        <v>43629.677414536702</v>
      </c>
      <c r="AL41" s="429">
        <v>58412.427995386555</v>
      </c>
      <c r="AM41" s="429">
        <v>59081.587488265075</v>
      </c>
      <c r="AN41" s="429">
        <v>38859.419039855238</v>
      </c>
      <c r="AO41" s="429">
        <f t="shared" si="6"/>
        <v>604918.27029860439</v>
      </c>
      <c r="AP41" s="429"/>
      <c r="AQ41" s="429"/>
      <c r="AR41" s="429"/>
      <c r="AS41" s="429">
        <f t="shared" si="7"/>
        <v>0</v>
      </c>
    </row>
    <row r="42" spans="2:45">
      <c r="B42" s="243" t="s">
        <v>313</v>
      </c>
      <c r="C42" s="429">
        <v>47039.39</v>
      </c>
      <c r="D42" s="429">
        <v>36198.81</v>
      </c>
      <c r="E42" s="429">
        <v>32909.279999999999</v>
      </c>
      <c r="F42" s="429">
        <v>35472</v>
      </c>
      <c r="G42" s="429">
        <v>40395.449999999997</v>
      </c>
      <c r="H42" s="429">
        <v>45560.21</v>
      </c>
      <c r="I42" s="429">
        <v>39222.160000000003</v>
      </c>
      <c r="J42" s="429">
        <v>31764.07</v>
      </c>
      <c r="K42" s="429">
        <v>31276.74</v>
      </c>
      <c r="L42" s="429">
        <v>28627.466568129326</v>
      </c>
      <c r="M42" s="429">
        <v>38085.774371551197</v>
      </c>
      <c r="N42" s="429">
        <v>52482.697553772319</v>
      </c>
      <c r="O42" s="429">
        <f t="shared" si="4"/>
        <v>459034.04849345278</v>
      </c>
      <c r="P42" s="429">
        <v>37332.061139440826</v>
      </c>
      <c r="Q42" s="429">
        <v>30377.525310545825</v>
      </c>
      <c r="R42" s="429">
        <v>35332.095594950057</v>
      </c>
      <c r="S42" s="429">
        <v>33607.908587257611</v>
      </c>
      <c r="T42" s="429">
        <v>35511.769913364922</v>
      </c>
      <c r="U42" s="429">
        <v>39089.363418224348</v>
      </c>
      <c r="V42" s="429">
        <v>40170.993524450772</v>
      </c>
      <c r="W42" s="429">
        <v>35782.2402008598</v>
      </c>
      <c r="X42" s="429">
        <v>31564.331917153482</v>
      </c>
      <c r="Y42" s="429">
        <v>31204.905253025292</v>
      </c>
      <c r="Z42" s="429">
        <v>39811.047684487945</v>
      </c>
      <c r="AA42" s="429">
        <v>62584.089341423482</v>
      </c>
      <c r="AB42" s="429">
        <f t="shared" si="5"/>
        <v>452368.33188518439</v>
      </c>
      <c r="AC42" s="429">
        <v>41270.224194245238</v>
      </c>
      <c r="AD42" s="429">
        <v>27448.107639062051</v>
      </c>
      <c r="AE42" s="429">
        <v>33380.752271558369</v>
      </c>
      <c r="AF42" s="429">
        <v>32414.293890149802</v>
      </c>
      <c r="AG42" s="429">
        <v>40523.611641987009</v>
      </c>
      <c r="AH42" s="429">
        <v>44391.96842499495</v>
      </c>
      <c r="AI42" s="429">
        <v>43841.073869355598</v>
      </c>
      <c r="AJ42" s="429">
        <v>35794.994482437047</v>
      </c>
      <c r="AK42" s="429">
        <v>30272.028752263781</v>
      </c>
      <c r="AL42" s="429">
        <v>37836.02058168748</v>
      </c>
      <c r="AM42" s="429">
        <v>47457.554805896842</v>
      </c>
      <c r="AN42" s="429">
        <v>68800.11228265056</v>
      </c>
      <c r="AO42" s="429">
        <f t="shared" si="6"/>
        <v>483430.74283628864</v>
      </c>
      <c r="AP42" s="429">
        <v>46809.136685260746</v>
      </c>
      <c r="AQ42" s="429">
        <v>33782.087472690546</v>
      </c>
      <c r="AR42" s="429">
        <v>31580.976585519998</v>
      </c>
      <c r="AS42" s="429">
        <f t="shared" si="7"/>
        <v>112172.20074347129</v>
      </c>
    </row>
    <row r="43" spans="2:45">
      <c r="B43" s="243" t="s">
        <v>1153</v>
      </c>
      <c r="C43" s="429">
        <v>21274.560000000001</v>
      </c>
      <c r="D43" s="429">
        <v>190524.5</v>
      </c>
      <c r="E43" s="429">
        <v>135694.89000000001</v>
      </c>
      <c r="F43" s="429">
        <v>129833.28</v>
      </c>
      <c r="G43" s="429">
        <v>194561.72</v>
      </c>
      <c r="H43" s="429">
        <v>208909.39</v>
      </c>
      <c r="I43" s="429">
        <v>191064.19</v>
      </c>
      <c r="J43" s="429">
        <v>182692.64</v>
      </c>
      <c r="K43" s="429">
        <v>162732.23000000001</v>
      </c>
      <c r="L43" s="429"/>
      <c r="M43" s="429"/>
      <c r="N43" s="429"/>
      <c r="O43" s="429">
        <f t="shared" si="4"/>
        <v>1417287.4</v>
      </c>
      <c r="P43" s="429"/>
      <c r="Q43" s="429"/>
      <c r="R43" s="429"/>
      <c r="S43" s="429"/>
      <c r="T43" s="429"/>
      <c r="U43" s="429"/>
      <c r="V43" s="429"/>
      <c r="W43" s="429"/>
      <c r="X43" s="429"/>
      <c r="Y43" s="429"/>
      <c r="Z43" s="429"/>
      <c r="AA43" s="429"/>
      <c r="AB43" s="429">
        <f t="shared" si="5"/>
        <v>0</v>
      </c>
      <c r="AC43" s="429"/>
      <c r="AD43" s="429"/>
      <c r="AE43" s="429"/>
      <c r="AF43" s="429"/>
      <c r="AG43" s="429"/>
      <c r="AH43" s="429"/>
      <c r="AI43" s="429"/>
      <c r="AJ43" s="429"/>
      <c r="AK43" s="429"/>
      <c r="AL43" s="429"/>
      <c r="AM43" s="429"/>
      <c r="AN43" s="429"/>
      <c r="AO43" s="429">
        <f t="shared" si="6"/>
        <v>0</v>
      </c>
      <c r="AP43" s="429"/>
      <c r="AQ43" s="429"/>
      <c r="AR43" s="429"/>
      <c r="AS43" s="429">
        <f t="shared" si="7"/>
        <v>0</v>
      </c>
    </row>
    <row r="44" spans="2:45">
      <c r="B44" s="243" t="s">
        <v>1154</v>
      </c>
      <c r="C44" s="429">
        <v>310903.34999999998</v>
      </c>
      <c r="D44" s="429">
        <v>214347.51</v>
      </c>
      <c r="E44" s="429">
        <v>240260.87</v>
      </c>
      <c r="F44" s="429">
        <v>207664.27</v>
      </c>
      <c r="G44" s="429">
        <v>201435.38</v>
      </c>
      <c r="H44" s="429">
        <v>245692.09</v>
      </c>
      <c r="I44" s="429">
        <v>261421.22</v>
      </c>
      <c r="J44" s="429">
        <v>229612.17</v>
      </c>
      <c r="K44" s="429">
        <v>233067.45</v>
      </c>
      <c r="L44" s="429">
        <v>286731.64744572749</v>
      </c>
      <c r="M44" s="429">
        <v>319105.34191702434</v>
      </c>
      <c r="N44" s="429">
        <v>548557.75405599701</v>
      </c>
      <c r="O44" s="429">
        <f t="shared" si="4"/>
        <v>3298799.053418749</v>
      </c>
      <c r="P44" s="429">
        <v>239422.85491471775</v>
      </c>
      <c r="Q44" s="429">
        <v>189853.7710308141</v>
      </c>
      <c r="R44" s="429">
        <v>179840.37765371543</v>
      </c>
      <c r="S44" s="429">
        <v>174613.16224772457</v>
      </c>
      <c r="T44" s="429">
        <v>194483.13876503409</v>
      </c>
      <c r="U44" s="429">
        <v>210807.77367773678</v>
      </c>
      <c r="V44" s="429">
        <v>196391.04012435797</v>
      </c>
      <c r="W44" s="429">
        <v>175325.95047144248</v>
      </c>
      <c r="X44" s="429">
        <v>251926.15387679238</v>
      </c>
      <c r="Y44" s="429">
        <v>237339.65676567648</v>
      </c>
      <c r="Z44" s="429">
        <v>351232.46148343373</v>
      </c>
      <c r="AA44" s="429">
        <v>477942.79783337988</v>
      </c>
      <c r="AB44" s="429">
        <f t="shared" si="5"/>
        <v>2879179.1388448258</v>
      </c>
      <c r="AC44" s="429">
        <v>223608.27158040271</v>
      </c>
      <c r="AD44" s="429">
        <v>175906.80444041055</v>
      </c>
      <c r="AE44" s="429">
        <v>178267.94433967656</v>
      </c>
      <c r="AF44" s="429">
        <v>164821.86491148439</v>
      </c>
      <c r="AG44" s="429">
        <v>188310.8719819097</v>
      </c>
      <c r="AH44" s="429">
        <v>158802.17907867819</v>
      </c>
      <c r="AI44" s="429">
        <v>151034.31693361819</v>
      </c>
      <c r="AJ44" s="429">
        <v>148345.57116490518</v>
      </c>
      <c r="AK44" s="429">
        <v>183828.18786057021</v>
      </c>
      <c r="AL44" s="429">
        <v>204916.56689942512</v>
      </c>
      <c r="AM44" s="429">
        <v>287612.16551638755</v>
      </c>
      <c r="AN44" s="429">
        <v>399479.52343924966</v>
      </c>
      <c r="AO44" s="429">
        <f t="shared" si="6"/>
        <v>2464934.2681467179</v>
      </c>
      <c r="AP44" s="429">
        <v>190228.77612219684</v>
      </c>
      <c r="AQ44" s="429">
        <v>172408.67966527885</v>
      </c>
      <c r="AR44" s="429">
        <v>164143.52858722999</v>
      </c>
      <c r="AS44" s="429">
        <f t="shared" si="7"/>
        <v>526780.9843747057</v>
      </c>
    </row>
    <row r="45" spans="2:45">
      <c r="B45" s="243" t="s">
        <v>968</v>
      </c>
      <c r="C45" s="429"/>
      <c r="D45" s="429"/>
      <c r="E45" s="429"/>
      <c r="F45" s="429"/>
      <c r="G45" s="429"/>
      <c r="H45" s="429"/>
      <c r="I45" s="429"/>
      <c r="J45" s="429"/>
      <c r="K45" s="429"/>
      <c r="L45" s="429"/>
      <c r="M45" s="429"/>
      <c r="N45" s="429"/>
      <c r="O45" s="429">
        <f t="shared" si="4"/>
        <v>0</v>
      </c>
      <c r="P45" s="429"/>
      <c r="Q45" s="429"/>
      <c r="R45" s="429"/>
      <c r="S45" s="429"/>
      <c r="T45" s="429"/>
      <c r="U45" s="429"/>
      <c r="V45" s="429"/>
      <c r="W45" s="429"/>
      <c r="X45" s="429"/>
      <c r="Y45" s="429"/>
      <c r="Z45" s="429"/>
      <c r="AA45" s="429"/>
      <c r="AB45" s="429">
        <f t="shared" si="5"/>
        <v>0</v>
      </c>
      <c r="AC45" s="429"/>
      <c r="AD45" s="429"/>
      <c r="AE45" s="429"/>
      <c r="AF45" s="429"/>
      <c r="AG45" s="429"/>
      <c r="AH45" s="429"/>
      <c r="AI45" s="429">
        <v>10057.458862380136</v>
      </c>
      <c r="AJ45" s="429">
        <v>219768.76900062169</v>
      </c>
      <c r="AK45" s="429">
        <v>139546.38035137512</v>
      </c>
      <c r="AL45" s="429">
        <v>125228.0718481497</v>
      </c>
      <c r="AM45" s="429">
        <v>141906.72443852967</v>
      </c>
      <c r="AN45" s="429">
        <v>209087.63905436758</v>
      </c>
      <c r="AO45" s="429">
        <f t="shared" si="6"/>
        <v>845595.04355542385</v>
      </c>
      <c r="AP45" s="429">
        <v>83059.176893414697</v>
      </c>
      <c r="AQ45" s="429">
        <v>74151.162455171274</v>
      </c>
      <c r="AR45" s="429">
        <v>114120.564438619</v>
      </c>
      <c r="AS45" s="429">
        <f t="shared" si="7"/>
        <v>271330.903787205</v>
      </c>
    </row>
    <row r="46" spans="2:45">
      <c r="B46" s="243" t="s">
        <v>1064</v>
      </c>
      <c r="C46" s="429">
        <v>59422.02</v>
      </c>
      <c r="D46" s="429">
        <v>72679.360000000001</v>
      </c>
      <c r="E46" s="429">
        <v>46951.17</v>
      </c>
      <c r="F46" s="429">
        <v>34708.32</v>
      </c>
      <c r="G46" s="429">
        <v>33133.26</v>
      </c>
      <c r="H46" s="429">
        <v>34844.660000000003</v>
      </c>
      <c r="I46" s="429">
        <v>27861.77</v>
      </c>
      <c r="J46" s="429">
        <v>33717.82</v>
      </c>
      <c r="K46" s="429">
        <v>37437.68</v>
      </c>
      <c r="L46" s="429">
        <v>41941.409699769058</v>
      </c>
      <c r="M46" s="429">
        <v>56547.515634580013</v>
      </c>
      <c r="N46" s="429">
        <v>99855.862980162055</v>
      </c>
      <c r="O46" s="429">
        <f t="shared" si="4"/>
        <v>579100.84831451112</v>
      </c>
      <c r="P46" s="429">
        <v>38079.660629505888</v>
      </c>
      <c r="Q46" s="429">
        <v>30998.030615998417</v>
      </c>
      <c r="R46" s="429"/>
      <c r="S46" s="429"/>
      <c r="T46" s="429"/>
      <c r="U46" s="429"/>
      <c r="V46" s="429"/>
      <c r="W46" s="429"/>
      <c r="X46" s="429"/>
      <c r="Y46" s="429"/>
      <c r="Z46" s="429"/>
      <c r="AA46" s="429"/>
      <c r="AB46" s="429">
        <f t="shared" si="5"/>
        <v>69077.691245504306</v>
      </c>
      <c r="AC46" s="429"/>
      <c r="AD46" s="429"/>
      <c r="AE46" s="429"/>
      <c r="AF46" s="429"/>
      <c r="AG46" s="429"/>
      <c r="AH46" s="429"/>
      <c r="AI46" s="429"/>
      <c r="AJ46" s="429"/>
      <c r="AK46" s="429"/>
      <c r="AL46" s="429"/>
      <c r="AM46" s="429"/>
      <c r="AN46" s="429"/>
      <c r="AO46" s="429">
        <f t="shared" si="6"/>
        <v>0</v>
      </c>
      <c r="AP46" s="429"/>
      <c r="AQ46" s="429"/>
      <c r="AR46" s="429"/>
      <c r="AS46" s="429">
        <f t="shared" si="7"/>
        <v>0</v>
      </c>
    </row>
    <row r="47" spans="2:45">
      <c r="B47" s="243" t="s">
        <v>1155</v>
      </c>
      <c r="C47" s="429">
        <v>14718.99</v>
      </c>
      <c r="D47" s="429">
        <v>15449.72</v>
      </c>
      <c r="E47" s="429">
        <v>17180.59</v>
      </c>
      <c r="F47" s="429">
        <v>17858.48</v>
      </c>
      <c r="G47" s="429">
        <v>17566.38</v>
      </c>
      <c r="H47" s="429">
        <v>18568.169999999998</v>
      </c>
      <c r="I47" s="429">
        <v>17179.64</v>
      </c>
      <c r="J47" s="429">
        <v>19080.2</v>
      </c>
      <c r="K47" s="429">
        <v>15324.33</v>
      </c>
      <c r="L47" s="429">
        <v>13506.241219399537</v>
      </c>
      <c r="M47" s="429">
        <v>15833.116697322706</v>
      </c>
      <c r="N47" s="429">
        <v>19749.653136961548</v>
      </c>
      <c r="O47" s="429">
        <f t="shared" si="4"/>
        <v>202015.51105368376</v>
      </c>
      <c r="P47" s="429">
        <v>13897.896606295057</v>
      </c>
      <c r="Q47" s="429">
        <v>14524.977221923544</v>
      </c>
      <c r="R47" s="429">
        <v>15973.859102420471</v>
      </c>
      <c r="S47" s="429">
        <v>13372.166204986148</v>
      </c>
      <c r="T47" s="429">
        <v>15208.986483527071</v>
      </c>
      <c r="U47" s="429">
        <v>18095.399753997543</v>
      </c>
      <c r="V47" s="429">
        <v>18039.924114120815</v>
      </c>
      <c r="W47" s="429">
        <v>18839.040063581517</v>
      </c>
      <c r="X47" s="429">
        <v>13105.85090281466</v>
      </c>
      <c r="Y47" s="429">
        <v>16383.821249312427</v>
      </c>
      <c r="Z47" s="429">
        <v>13950.160448042168</v>
      </c>
      <c r="AA47" s="429">
        <v>17500.223642923669</v>
      </c>
      <c r="AB47" s="429">
        <f t="shared" si="5"/>
        <v>188892.3057939451</v>
      </c>
      <c r="AC47" s="429">
        <v>13622.391030847666</v>
      </c>
      <c r="AD47" s="429">
        <v>12190.353976122322</v>
      </c>
      <c r="AE47" s="429"/>
      <c r="AF47" s="429"/>
      <c r="AG47" s="429"/>
      <c r="AH47" s="429"/>
      <c r="AI47" s="429"/>
      <c r="AJ47" s="429"/>
      <c r="AK47" s="429"/>
      <c r="AL47" s="429"/>
      <c r="AM47" s="429"/>
      <c r="AN47" s="429"/>
      <c r="AO47" s="429">
        <f t="shared" si="6"/>
        <v>25812.745006969988</v>
      </c>
      <c r="AP47" s="429"/>
      <c r="AQ47" s="429"/>
      <c r="AR47" s="429"/>
      <c r="AS47" s="429">
        <f t="shared" si="7"/>
        <v>0</v>
      </c>
    </row>
    <row r="48" spans="2:45">
      <c r="B48" s="243" t="s">
        <v>333</v>
      </c>
      <c r="C48" s="429"/>
      <c r="D48" s="429"/>
      <c r="E48" s="429"/>
      <c r="F48" s="429"/>
      <c r="G48" s="429"/>
      <c r="H48" s="429"/>
      <c r="I48" s="429"/>
      <c r="J48" s="429"/>
      <c r="K48" s="429"/>
      <c r="L48" s="429"/>
      <c r="M48" s="429"/>
      <c r="N48" s="429"/>
      <c r="O48" s="429">
        <f t="shared" si="4"/>
        <v>0</v>
      </c>
      <c r="P48" s="429"/>
      <c r="Q48" s="429"/>
      <c r="R48" s="429"/>
      <c r="S48" s="429"/>
      <c r="T48" s="429"/>
      <c r="U48" s="429"/>
      <c r="V48" s="429"/>
      <c r="W48" s="429"/>
      <c r="X48" s="429"/>
      <c r="Y48" s="429"/>
      <c r="Z48" s="429"/>
      <c r="AA48" s="429"/>
      <c r="AB48" s="429">
        <f t="shared" si="5"/>
        <v>0</v>
      </c>
      <c r="AC48" s="429"/>
      <c r="AD48" s="429"/>
      <c r="AE48" s="429">
        <v>1119.8291902394421</v>
      </c>
      <c r="AF48" s="429">
        <v>11069.714934180665</v>
      </c>
      <c r="AG48" s="429">
        <v>11135.65208986797</v>
      </c>
      <c r="AH48" s="429">
        <v>12274.856039872086</v>
      </c>
      <c r="AI48" s="429">
        <v>12484.123969131331</v>
      </c>
      <c r="AJ48" s="429">
        <v>11093.981931924154</v>
      </c>
      <c r="AK48" s="429">
        <v>9965.7428726125381</v>
      </c>
      <c r="AL48" s="429">
        <v>11237.537564708933</v>
      </c>
      <c r="AM48" s="429">
        <v>11090.180640236036</v>
      </c>
      <c r="AN48" s="429">
        <v>18584.294636698349</v>
      </c>
      <c r="AO48" s="429">
        <f t="shared" si="6"/>
        <v>110055.91386947151</v>
      </c>
      <c r="AP48" s="429">
        <v>9489.7495413874422</v>
      </c>
      <c r="AQ48" s="429">
        <v>9014.130425821344</v>
      </c>
      <c r="AR48" s="429">
        <v>9968.5154717752794</v>
      </c>
      <c r="AS48" s="429">
        <f t="shared" si="7"/>
        <v>28472.395438984066</v>
      </c>
    </row>
    <row r="49" spans="2:45">
      <c r="B49" s="243" t="s">
        <v>603</v>
      </c>
      <c r="C49" s="429">
        <v>29090.2</v>
      </c>
      <c r="D49" s="429">
        <v>27503.7</v>
      </c>
      <c r="E49" s="429">
        <v>35461.29</v>
      </c>
      <c r="F49" s="429">
        <v>35468.53</v>
      </c>
      <c r="G49" s="429">
        <v>19614.14</v>
      </c>
      <c r="H49" s="429">
        <v>15229.44</v>
      </c>
      <c r="I49" s="429">
        <v>13474.82</v>
      </c>
      <c r="J49" s="429">
        <v>25307.14</v>
      </c>
      <c r="K49" s="429">
        <v>22071.67</v>
      </c>
      <c r="L49" s="429">
        <v>41273.07998152425</v>
      </c>
      <c r="M49" s="429">
        <v>51340.302472920499</v>
      </c>
      <c r="N49" s="429">
        <v>52157.635572308471</v>
      </c>
      <c r="O49" s="429">
        <f t="shared" si="4"/>
        <v>367991.94802675326</v>
      </c>
      <c r="P49" s="429">
        <v>29645.438895727093</v>
      </c>
      <c r="Q49" s="429">
        <v>23118.953736453408</v>
      </c>
      <c r="R49" s="429">
        <v>30029.455125730801</v>
      </c>
      <c r="S49" s="429">
        <v>26530.789869410368</v>
      </c>
      <c r="T49" s="429">
        <v>16980.640679064792</v>
      </c>
      <c r="U49" s="429">
        <v>16807.590587381284</v>
      </c>
      <c r="V49" s="429">
        <v>15776.934523093831</v>
      </c>
      <c r="W49" s="429">
        <v>24162.81355442361</v>
      </c>
      <c r="X49" s="429">
        <v>26059.457780138084</v>
      </c>
      <c r="Y49" s="429">
        <v>43546.360268839373</v>
      </c>
      <c r="Z49" s="429">
        <v>50327.964702560239</v>
      </c>
      <c r="AA49" s="429">
        <v>61051.759212203957</v>
      </c>
      <c r="AB49" s="429">
        <f t="shared" si="5"/>
        <v>364038.15893502685</v>
      </c>
      <c r="AC49" s="429">
        <v>32042.64844033527</v>
      </c>
      <c r="AD49" s="429">
        <v>22655.6128504603</v>
      </c>
      <c r="AE49" s="429">
        <v>27454.692839590829</v>
      </c>
      <c r="AF49" s="429">
        <v>25598.052364956882</v>
      </c>
      <c r="AG49" s="429">
        <v>20154.709278576116</v>
      </c>
      <c r="AH49" s="429">
        <v>10030.252427184465</v>
      </c>
      <c r="AI49" s="429">
        <v>15933.347784625706</v>
      </c>
      <c r="AJ49" s="429">
        <v>24427.841195212932</v>
      </c>
      <c r="AK49" s="429">
        <v>31524.056757715505</v>
      </c>
      <c r="AL49" s="429">
        <v>45309.23626024837</v>
      </c>
      <c r="AM49" s="429">
        <v>51836.435063394296</v>
      </c>
      <c r="AN49" s="429">
        <v>53395.634969407583</v>
      </c>
      <c r="AO49" s="429">
        <f t="shared" si="6"/>
        <v>360362.52023170824</v>
      </c>
      <c r="AP49" s="429">
        <v>37303.290105200103</v>
      </c>
      <c r="AQ49" s="429">
        <v>26585.821756873731</v>
      </c>
      <c r="AR49" s="429">
        <v>31255.428199622598</v>
      </c>
      <c r="AS49" s="429">
        <f t="shared" si="7"/>
        <v>95144.540061696433</v>
      </c>
    </row>
    <row r="50" spans="2:45">
      <c r="B50" s="243" t="s">
        <v>409</v>
      </c>
      <c r="C50" s="429">
        <v>159100.1</v>
      </c>
      <c r="D50" s="429">
        <v>153475.46</v>
      </c>
      <c r="E50" s="429">
        <v>151889.07999999999</v>
      </c>
      <c r="F50" s="429">
        <v>147657.51</v>
      </c>
      <c r="G50" s="429">
        <v>152586.56</v>
      </c>
      <c r="H50" s="429">
        <v>158353.1</v>
      </c>
      <c r="I50" s="429">
        <v>142742.37</v>
      </c>
      <c r="J50" s="429">
        <v>148869.13</v>
      </c>
      <c r="K50" s="429">
        <v>147915.67000000001</v>
      </c>
      <c r="L50" s="429">
        <v>146974.50760277137</v>
      </c>
      <c r="M50" s="429">
        <v>153321.6092376865</v>
      </c>
      <c r="N50" s="429">
        <v>164894.44776264403</v>
      </c>
      <c r="O50" s="429">
        <f t="shared" si="4"/>
        <v>1827779.5446031019</v>
      </c>
      <c r="P50" s="429">
        <v>134430.7510462458</v>
      </c>
      <c r="Q50" s="429">
        <v>127115.62740160152</v>
      </c>
      <c r="R50" s="429">
        <v>127786.52726913264</v>
      </c>
      <c r="S50" s="429">
        <v>129710.58923624849</v>
      </c>
      <c r="T50" s="429">
        <v>143873.52025718964</v>
      </c>
      <c r="U50" s="429">
        <v>141345.54150787412</v>
      </c>
      <c r="V50" s="429">
        <v>130781.31613390813</v>
      </c>
      <c r="W50" s="429">
        <v>130242.40656045663</v>
      </c>
      <c r="X50" s="429">
        <v>130364.23685608074</v>
      </c>
      <c r="Y50" s="429">
        <v>140772.9212905665</v>
      </c>
      <c r="Z50" s="429">
        <v>136646.97114081323</v>
      </c>
      <c r="AA50" s="429">
        <v>150350.44614647288</v>
      </c>
      <c r="AB50" s="429">
        <f t="shared" si="5"/>
        <v>1623420.8548465904</v>
      </c>
      <c r="AC50" s="429">
        <v>132692.81945908582</v>
      </c>
      <c r="AD50" s="429">
        <v>93801.923379978267</v>
      </c>
      <c r="AE50" s="429">
        <v>8977.9650265729451</v>
      </c>
      <c r="AF50" s="429">
        <v>138854.44423059467</v>
      </c>
      <c r="AG50" s="429">
        <v>138505.55237435261</v>
      </c>
      <c r="AH50" s="429">
        <v>141650.40039180662</v>
      </c>
      <c r="AI50" s="429">
        <v>134147.54163208359</v>
      </c>
      <c r="AJ50" s="429">
        <v>131594.91373950886</v>
      </c>
      <c r="AK50" s="429">
        <v>114137.69761580256</v>
      </c>
      <c r="AL50" s="429">
        <v>83481.87112752242</v>
      </c>
      <c r="AM50" s="429">
        <v>82201.403856271834</v>
      </c>
      <c r="AN50" s="429">
        <v>94240.45289306542</v>
      </c>
      <c r="AO50" s="429">
        <f t="shared" si="6"/>
        <v>1294286.9857266457</v>
      </c>
      <c r="AP50" s="429">
        <v>91340.748305941364</v>
      </c>
      <c r="AQ50" s="429">
        <v>84656.633826621022</v>
      </c>
      <c r="AR50" s="429">
        <v>94366.253962057206</v>
      </c>
      <c r="AS50" s="429">
        <f t="shared" si="7"/>
        <v>270363.63609461964</v>
      </c>
    </row>
    <row r="51" spans="2:45">
      <c r="B51" s="243" t="s">
        <v>324</v>
      </c>
      <c r="C51" s="429">
        <v>25356.58</v>
      </c>
      <c r="D51" s="429">
        <v>16144.44</v>
      </c>
      <c r="E51" s="429">
        <v>16602.75</v>
      </c>
      <c r="F51" s="429">
        <v>21476</v>
      </c>
      <c r="G51" s="429">
        <v>21773.08</v>
      </c>
      <c r="H51" s="429">
        <v>24408.13</v>
      </c>
      <c r="I51" s="429">
        <v>26079.26</v>
      </c>
      <c r="J51" s="429">
        <v>28552.959999999999</v>
      </c>
      <c r="K51" s="429">
        <v>30010.7</v>
      </c>
      <c r="L51" s="429">
        <v>22338.01755196305</v>
      </c>
      <c r="M51" s="429">
        <v>23683.384426732067</v>
      </c>
      <c r="N51" s="429">
        <v>95976.491732566501</v>
      </c>
      <c r="O51" s="429">
        <f t="shared" si="4"/>
        <v>352401.79371126165</v>
      </c>
      <c r="P51" s="429">
        <v>25767.88640759627</v>
      </c>
      <c r="Q51" s="429">
        <v>25976.039161314056</v>
      </c>
      <c r="R51" s="429">
        <v>21179.871774352989</v>
      </c>
      <c r="S51" s="429">
        <v>21283.339928769288</v>
      </c>
      <c r="T51" s="429">
        <v>27577.112222640746</v>
      </c>
      <c r="U51" s="429">
        <v>20791.039057931564</v>
      </c>
      <c r="V51" s="429">
        <v>29730.874800322912</v>
      </c>
      <c r="W51" s="429">
        <v>41264.882049058921</v>
      </c>
      <c r="X51" s="429">
        <v>27799.986723313865</v>
      </c>
      <c r="Y51" s="429">
        <v>24610.980473047297</v>
      </c>
      <c r="Z51" s="429">
        <v>42978.128765060239</v>
      </c>
      <c r="AA51" s="429">
        <v>86467.895864794205</v>
      </c>
      <c r="AB51" s="429">
        <f t="shared" si="5"/>
        <v>395428.03722820233</v>
      </c>
      <c r="AC51" s="429">
        <v>21679.939514386941</v>
      </c>
      <c r="AD51" s="429">
        <v>20517.808519763417</v>
      </c>
      <c r="AE51" s="429">
        <v>19355.626035773472</v>
      </c>
      <c r="AF51" s="429">
        <v>19437.893781207451</v>
      </c>
      <c r="AG51" s="429">
        <v>23333.656721861549</v>
      </c>
      <c r="AH51" s="429">
        <v>21197.99487194261</v>
      </c>
      <c r="AI51" s="429">
        <v>29080.883677397702</v>
      </c>
      <c r="AJ51" s="429">
        <v>31482.37488343177</v>
      </c>
      <c r="AK51" s="429">
        <v>26161.068688037944</v>
      </c>
      <c r="AL51" s="429">
        <v>26082.349995976645</v>
      </c>
      <c r="AM51" s="429">
        <v>36894.927424097048</v>
      </c>
      <c r="AN51" s="429">
        <v>93352.567881106166</v>
      </c>
      <c r="AO51" s="429">
        <f t="shared" si="6"/>
        <v>368577.09199498268</v>
      </c>
      <c r="AP51" s="429">
        <v>26245.239788851031</v>
      </c>
      <c r="AQ51" s="429">
        <v>22544.622614287477</v>
      </c>
      <c r="AR51" s="429">
        <v>25890.893542660098</v>
      </c>
      <c r="AS51" s="429">
        <f t="shared" si="7"/>
        <v>74680.755945798606</v>
      </c>
    </row>
    <row r="52" spans="2:45">
      <c r="B52" s="243" t="s">
        <v>1156</v>
      </c>
      <c r="C52" s="429">
        <v>75800.03</v>
      </c>
      <c r="D52" s="429">
        <v>68502.62</v>
      </c>
      <c r="E52" s="429">
        <v>68453.649999999994</v>
      </c>
      <c r="F52" s="429">
        <v>71140.94</v>
      </c>
      <c r="G52" s="429">
        <v>73681.440000000002</v>
      </c>
      <c r="H52" s="429">
        <v>70626.98</v>
      </c>
      <c r="I52" s="429">
        <v>75055.25</v>
      </c>
      <c r="J52" s="429">
        <v>73552.7</v>
      </c>
      <c r="K52" s="429">
        <v>97119.18</v>
      </c>
      <c r="L52" s="429">
        <v>98115.854041570448</v>
      </c>
      <c r="M52" s="429">
        <v>131829.18291436747</v>
      </c>
      <c r="N52" s="429">
        <v>280622.18598325143</v>
      </c>
      <c r="O52" s="429">
        <f t="shared" si="4"/>
        <v>1184500.0129391896</v>
      </c>
      <c r="P52" s="429">
        <v>76850.566502549671</v>
      </c>
      <c r="Q52" s="429">
        <v>65893.057751619941</v>
      </c>
      <c r="R52" s="429">
        <v>64682.672572703566</v>
      </c>
      <c r="S52" s="429">
        <v>53458.017411950925</v>
      </c>
      <c r="T52" s="429">
        <v>62289.657068773697</v>
      </c>
      <c r="U52" s="429">
        <v>66402.633032887708</v>
      </c>
      <c r="V52" s="429">
        <v>65333.92152046581</v>
      </c>
      <c r="W52" s="429">
        <v>66970.439145984608</v>
      </c>
      <c r="X52" s="429">
        <v>93334.515135422218</v>
      </c>
      <c r="Y52" s="429">
        <v>81994.605834020869</v>
      </c>
      <c r="Z52" s="429">
        <v>109651.97558358432</v>
      </c>
      <c r="AA52" s="429">
        <v>240282.20676933086</v>
      </c>
      <c r="AB52" s="429">
        <f t="shared" si="5"/>
        <v>1047144.2683292942</v>
      </c>
      <c r="AC52" s="429">
        <v>71752.650652380558</v>
      </c>
      <c r="AD52" s="429">
        <v>58087.261048662993</v>
      </c>
      <c r="AE52" s="429">
        <v>61341.060003428764</v>
      </c>
      <c r="AF52" s="429">
        <v>58355.24786200637</v>
      </c>
      <c r="AG52" s="429">
        <v>61340.495805675106</v>
      </c>
      <c r="AH52" s="429">
        <v>57393.576560744426</v>
      </c>
      <c r="AI52" s="429">
        <v>63241.758472106936</v>
      </c>
      <c r="AJ52" s="429">
        <v>62538.772730805103</v>
      </c>
      <c r="AK52" s="429">
        <v>101442.69785851649</v>
      </c>
      <c r="AL52" s="429">
        <v>96619.494076729825</v>
      </c>
      <c r="AM52" s="429">
        <v>114574.43512529272</v>
      </c>
      <c r="AN52" s="429">
        <v>241962.6319504788</v>
      </c>
      <c r="AO52" s="429">
        <f t="shared" si="6"/>
        <v>1048650.0821468283</v>
      </c>
      <c r="AP52" s="429">
        <v>69499.936355808459</v>
      </c>
      <c r="AQ52" s="429">
        <v>54624.424749577462</v>
      </c>
      <c r="AR52" s="429">
        <v>64920.327449504097</v>
      </c>
      <c r="AS52" s="429">
        <f t="shared" si="7"/>
        <v>189044.68855489002</v>
      </c>
    </row>
    <row r="53" spans="2:45">
      <c r="B53" s="243" t="s">
        <v>1157</v>
      </c>
      <c r="C53" s="429">
        <v>19937.27</v>
      </c>
      <c r="D53" s="429">
        <v>17944.46</v>
      </c>
      <c r="E53" s="429">
        <v>21489.59</v>
      </c>
      <c r="F53" s="429">
        <v>23561.08</v>
      </c>
      <c r="G53" s="429">
        <v>19880.29</v>
      </c>
      <c r="H53" s="429">
        <v>16908.09</v>
      </c>
      <c r="I53" s="429">
        <v>15300.654519371583</v>
      </c>
      <c r="J53" s="429">
        <v>15433.68</v>
      </c>
      <c r="K53" s="429">
        <v>20665.48</v>
      </c>
      <c r="L53" s="429">
        <v>26719.767205542725</v>
      </c>
      <c r="M53" s="429">
        <v>28548.620478234214</v>
      </c>
      <c r="N53" s="429">
        <v>32709.559523578217</v>
      </c>
      <c r="O53" s="429">
        <f t="shared" si="4"/>
        <v>259098.54172672672</v>
      </c>
      <c r="P53" s="429">
        <v>21520.752593634603</v>
      </c>
      <c r="Q53" s="429">
        <v>21435.239523499618</v>
      </c>
      <c r="R53" s="429"/>
      <c r="S53" s="429"/>
      <c r="T53" s="429"/>
      <c r="U53" s="429"/>
      <c r="V53" s="429"/>
      <c r="W53" s="429"/>
      <c r="X53" s="429"/>
      <c r="Y53" s="429"/>
      <c r="Z53" s="429"/>
      <c r="AA53" s="429"/>
      <c r="AB53" s="429">
        <f t="shared" si="5"/>
        <v>42955.992117134221</v>
      </c>
      <c r="AC53" s="429"/>
      <c r="AD53" s="429"/>
      <c r="AE53" s="429"/>
      <c r="AF53" s="429"/>
      <c r="AG53" s="429"/>
      <c r="AH53" s="429"/>
      <c r="AI53" s="429"/>
      <c r="AJ53" s="429"/>
      <c r="AK53" s="429"/>
      <c r="AL53" s="429"/>
      <c r="AM53" s="429"/>
      <c r="AN53" s="429"/>
      <c r="AO53" s="429">
        <f t="shared" si="6"/>
        <v>0</v>
      </c>
      <c r="AP53" s="429"/>
      <c r="AQ53" s="429"/>
      <c r="AR53" s="429"/>
      <c r="AS53" s="429">
        <f t="shared" si="7"/>
        <v>0</v>
      </c>
    </row>
    <row r="54" spans="2:45">
      <c r="B54" s="243" t="s">
        <v>1158</v>
      </c>
      <c r="C54" s="429"/>
      <c r="D54" s="429"/>
      <c r="E54" s="429"/>
      <c r="F54" s="429"/>
      <c r="G54" s="429"/>
      <c r="H54" s="429"/>
      <c r="I54" s="429"/>
      <c r="J54" s="429"/>
      <c r="K54" s="429"/>
      <c r="L54" s="429"/>
      <c r="M54" s="429"/>
      <c r="N54" s="429"/>
      <c r="O54" s="429">
        <f t="shared" si="4"/>
        <v>0</v>
      </c>
      <c r="P54" s="429"/>
      <c r="Q54" s="429"/>
      <c r="R54" s="429"/>
      <c r="S54" s="429">
        <v>22170.99327265532</v>
      </c>
      <c r="T54" s="429">
        <v>17711.110137792686</v>
      </c>
      <c r="U54" s="429">
        <v>16985.139031718187</v>
      </c>
      <c r="V54" s="429">
        <v>17364.152596231466</v>
      </c>
      <c r="W54" s="429">
        <v>9996.1670459882225</v>
      </c>
      <c r="X54" s="429">
        <v>15540.772703133302</v>
      </c>
      <c r="Y54" s="429">
        <v>23495.059818481841</v>
      </c>
      <c r="Z54" s="429">
        <v>28236.500376506021</v>
      </c>
      <c r="AA54" s="429">
        <v>35710.316764176612</v>
      </c>
      <c r="AB54" s="429">
        <f t="shared" si="5"/>
        <v>187210.21174668366</v>
      </c>
      <c r="AC54" s="429">
        <v>38915.37198652036</v>
      </c>
      <c r="AD54" s="429">
        <v>21870.79721925774</v>
      </c>
      <c r="AE54" s="429">
        <v>25656.10606320361</v>
      </c>
      <c r="AF54" s="429">
        <v>22917.309123921932</v>
      </c>
      <c r="AG54" s="429">
        <v>23665.606535852359</v>
      </c>
      <c r="AH54" s="429">
        <v>18462.164731641264</v>
      </c>
      <c r="AI54" s="429">
        <v>22121.745810302502</v>
      </c>
      <c r="AJ54" s="429">
        <v>21896.14741995648</v>
      </c>
      <c r="AK54" s="429">
        <v>26008.517391385529</v>
      </c>
      <c r="AL54" s="429">
        <v>36456.748951692934</v>
      </c>
      <c r="AM54" s="429">
        <v>33022.644507030622</v>
      </c>
      <c r="AN54" s="429">
        <v>46371.819150937481</v>
      </c>
      <c r="AO54" s="429">
        <f t="shared" si="6"/>
        <v>337364.97889170283</v>
      </c>
      <c r="AP54" s="429">
        <v>25218.748830070006</v>
      </c>
      <c r="AQ54" s="429">
        <v>22308.87505667999</v>
      </c>
      <c r="AR54" s="429">
        <v>27955.171356069299</v>
      </c>
      <c r="AS54" s="429">
        <f t="shared" si="7"/>
        <v>75482.795242819295</v>
      </c>
    </row>
    <row r="55" spans="2:45">
      <c r="B55" s="243" t="s">
        <v>723</v>
      </c>
      <c r="C55" s="429">
        <v>49792.85</v>
      </c>
      <c r="D55" s="429">
        <v>39501.22</v>
      </c>
      <c r="E55" s="429">
        <v>48820.84</v>
      </c>
      <c r="F55" s="429">
        <v>50956.18</v>
      </c>
      <c r="G55" s="429">
        <v>51277.07</v>
      </c>
      <c r="H55" s="429">
        <v>54579.040000000001</v>
      </c>
      <c r="I55" s="429">
        <v>53028.01</v>
      </c>
      <c r="J55" s="429">
        <v>58154.78</v>
      </c>
      <c r="K55" s="429">
        <v>47893.15</v>
      </c>
      <c r="L55" s="429">
        <v>55101.291454965358</v>
      </c>
      <c r="M55" s="429">
        <v>52241.61046392806</v>
      </c>
      <c r="N55" s="429">
        <v>66263.574717780328</v>
      </c>
      <c r="O55" s="429">
        <f t="shared" si="4"/>
        <v>627609.6166366738</v>
      </c>
      <c r="P55" s="429">
        <v>47005.213645155614</v>
      </c>
      <c r="Q55" s="429">
        <v>33797.47601935429</v>
      </c>
      <c r="R55" s="429">
        <v>45368.216609081239</v>
      </c>
      <c r="S55" s="429">
        <v>38884.091808468533</v>
      </c>
      <c r="T55" s="429">
        <v>46122.981507923294</v>
      </c>
      <c r="U55" s="429">
        <v>50479.261186054486</v>
      </c>
      <c r="V55" s="429">
        <v>47221.762654803402</v>
      </c>
      <c r="W55" s="429">
        <v>46697.445901520899</v>
      </c>
      <c r="X55" s="429">
        <v>41252.947424322898</v>
      </c>
      <c r="Y55" s="429">
        <v>53175.639438943879</v>
      </c>
      <c r="Z55" s="429">
        <v>52318.621987951803</v>
      </c>
      <c r="AA55" s="429">
        <v>70547.890800907859</v>
      </c>
      <c r="AB55" s="429">
        <f t="shared" si="5"/>
        <v>572871.54898448824</v>
      </c>
      <c r="AC55" s="429">
        <v>46021.145770327494</v>
      </c>
      <c r="AD55" s="429">
        <v>27989.06853113374</v>
      </c>
      <c r="AE55" s="429">
        <v>42698.599919995424</v>
      </c>
      <c r="AF55" s="429">
        <v>40075.351793009548</v>
      </c>
      <c r="AG55" s="429">
        <v>42448.694288423663</v>
      </c>
      <c r="AH55" s="429">
        <v>55054.028982167038</v>
      </c>
      <c r="AI55" s="429">
        <v>52586.683031062908</v>
      </c>
      <c r="AJ55" s="429">
        <v>47271.256216972339</v>
      </c>
      <c r="AK55" s="429">
        <v>39114.29211553184</v>
      </c>
      <c r="AL55" s="429">
        <v>56522.417230681203</v>
      </c>
      <c r="AM55" s="429">
        <v>49205.162328618724</v>
      </c>
      <c r="AN55" s="429">
        <v>63271.397217568912</v>
      </c>
      <c r="AO55" s="429">
        <f t="shared" si="6"/>
        <v>562258.09742549295</v>
      </c>
      <c r="AP55" s="429">
        <v>45430.605368574739</v>
      </c>
      <c r="AQ55" s="429">
        <v>31750.278247248443</v>
      </c>
      <c r="AR55" s="429">
        <v>47686.073078460402</v>
      </c>
      <c r="AS55" s="429">
        <f t="shared" si="7"/>
        <v>124866.95669428358</v>
      </c>
    </row>
    <row r="56" spans="2:45">
      <c r="B56" s="243" t="s">
        <v>969</v>
      </c>
      <c r="C56" s="429">
        <v>12136.53</v>
      </c>
      <c r="D56" s="429">
        <v>11620.44</v>
      </c>
      <c r="E56" s="429">
        <v>12398.97</v>
      </c>
      <c r="F56" s="429">
        <v>13035.77</v>
      </c>
      <c r="G56" s="429">
        <v>14492.03</v>
      </c>
      <c r="H56" s="429">
        <v>18811.21</v>
      </c>
      <c r="I56" s="429">
        <v>15650.41</v>
      </c>
      <c r="J56" s="429">
        <v>16824.189999999999</v>
      </c>
      <c r="K56" s="429">
        <v>18380.48</v>
      </c>
      <c r="L56" s="429">
        <v>15782.232979214779</v>
      </c>
      <c r="M56" s="429">
        <v>26631.758021663594</v>
      </c>
      <c r="N56" s="429">
        <v>78905.188722870967</v>
      </c>
      <c r="O56" s="429">
        <f t="shared" si="4"/>
        <v>254669.20972374937</v>
      </c>
      <c r="P56" s="429">
        <v>13241.449024090027</v>
      </c>
      <c r="Q56" s="429">
        <v>10791.140262018618</v>
      </c>
      <c r="R56" s="429">
        <v>10673.410387972021</v>
      </c>
      <c r="S56" s="429">
        <v>11506.632370399679</v>
      </c>
      <c r="T56" s="429">
        <v>15778.583477141125</v>
      </c>
      <c r="U56" s="429">
        <v>17718.190470429294</v>
      </c>
      <c r="V56" s="429">
        <v>14932.917209158517</v>
      </c>
      <c r="W56" s="429">
        <v>15788.181460207361</v>
      </c>
      <c r="X56" s="429">
        <v>14310.422995220397</v>
      </c>
      <c r="Y56" s="429">
        <v>15772.786097359729</v>
      </c>
      <c r="Z56" s="429">
        <v>27056.386954066264</v>
      </c>
      <c r="AA56" s="429">
        <v>72236.681996979722</v>
      </c>
      <c r="AB56" s="429">
        <f t="shared" si="5"/>
        <v>239806.78270504274</v>
      </c>
      <c r="AC56" s="429">
        <v>11838.036999913595</v>
      </c>
      <c r="AD56" s="429">
        <v>10411.130549266414</v>
      </c>
      <c r="AE56" s="429">
        <v>11021.228584490538</v>
      </c>
      <c r="AF56" s="429">
        <v>12749.468760780754</v>
      </c>
      <c r="AG56" s="429">
        <v>15523.258333941205</v>
      </c>
      <c r="AH56" s="429">
        <v>18258.01705511221</v>
      </c>
      <c r="AI56" s="429">
        <v>14125.580765359278</v>
      </c>
      <c r="AJ56" s="429">
        <v>14636.993880167858</v>
      </c>
      <c r="AK56" s="429">
        <v>17841.050764548832</v>
      </c>
      <c r="AL56" s="429">
        <v>17556.48501971443</v>
      </c>
      <c r="AM56" s="429">
        <v>30816.044071678367</v>
      </c>
      <c r="AN56" s="429">
        <v>77261.929498606987</v>
      </c>
      <c r="AO56" s="429">
        <f t="shared" si="6"/>
        <v>252039.22428358044</v>
      </c>
      <c r="AP56" s="429">
        <v>13147.016659803074</v>
      </c>
      <c r="AQ56" s="429">
        <v>10405.47425697679</v>
      </c>
      <c r="AR56" s="429">
        <v>11833.3268639097</v>
      </c>
      <c r="AS56" s="429">
        <f t="shared" si="7"/>
        <v>35385.817780689562</v>
      </c>
    </row>
    <row r="57" spans="2:45">
      <c r="B57" s="243" t="s">
        <v>1159</v>
      </c>
      <c r="C57" s="429">
        <v>19880.41</v>
      </c>
      <c r="D57" s="429">
        <v>26087.57</v>
      </c>
      <c r="E57" s="429">
        <v>24238.93</v>
      </c>
      <c r="F57" s="429">
        <v>25786.7</v>
      </c>
      <c r="G57" s="429">
        <v>26698.67</v>
      </c>
      <c r="H57" s="429">
        <v>29334.39</v>
      </c>
      <c r="I57" s="429">
        <v>25965.9</v>
      </c>
      <c r="J57" s="429">
        <v>26790.720000000001</v>
      </c>
      <c r="K57" s="429">
        <v>32025.72</v>
      </c>
      <c r="L57" s="429">
        <v>26167.964526558892</v>
      </c>
      <c r="M57" s="429">
        <v>44819.96525648886</v>
      </c>
      <c r="N57" s="429">
        <v>110831.28385178854</v>
      </c>
      <c r="O57" s="429">
        <f t="shared" si="4"/>
        <v>418628.22363483632</v>
      </c>
      <c r="P57" s="429">
        <v>18264.473905398274</v>
      </c>
      <c r="Q57" s="429">
        <v>28343.689878611243</v>
      </c>
      <c r="R57" s="429">
        <v>26392.89466103051</v>
      </c>
      <c r="S57" s="429">
        <v>28422.127423822712</v>
      </c>
      <c r="T57" s="429">
        <v>31241.214485314078</v>
      </c>
      <c r="U57" s="429">
        <v>30729.537636359972</v>
      </c>
      <c r="V57" s="429">
        <v>26555.859496040805</v>
      </c>
      <c r="W57" s="429">
        <v>27931.623532386835</v>
      </c>
      <c r="X57" s="429">
        <v>33838.912639405215</v>
      </c>
      <c r="Y57" s="429">
        <v>30651.844128162804</v>
      </c>
      <c r="Z57" s="429">
        <v>48353.015907379515</v>
      </c>
      <c r="AA57" s="429">
        <v>93529.627099026082</v>
      </c>
      <c r="AB57" s="429">
        <f t="shared" si="5"/>
        <v>424254.820792938</v>
      </c>
      <c r="AC57" s="429">
        <v>15295.723010455373</v>
      </c>
      <c r="AD57" s="429">
        <v>21118.888102053639</v>
      </c>
      <c r="AE57" s="429">
        <v>18919.897537002111</v>
      </c>
      <c r="AF57" s="429">
        <v>22991.302224239676</v>
      </c>
      <c r="AG57" s="429">
        <v>22609.640637537381</v>
      </c>
      <c r="AH57" s="429">
        <v>24822.24522485667</v>
      </c>
      <c r="AI57" s="429">
        <v>24727.938209687953</v>
      </c>
      <c r="AJ57" s="429">
        <v>27977.200225365246</v>
      </c>
      <c r="AK57" s="429">
        <v>28056.652041597434</v>
      </c>
      <c r="AL57" s="429">
        <v>28134.159253265621</v>
      </c>
      <c r="AM57" s="429">
        <v>40598.6349334076</v>
      </c>
      <c r="AN57" s="429">
        <v>81201.129849770223</v>
      </c>
      <c r="AO57" s="429">
        <f t="shared" si="6"/>
        <v>356453.41124923894</v>
      </c>
      <c r="AP57" s="429">
        <v>15137.63408333645</v>
      </c>
      <c r="AQ57" s="429">
        <v>21197.469805020814</v>
      </c>
      <c r="AR57" s="429">
        <v>18499.963451474701</v>
      </c>
      <c r="AS57" s="429">
        <f t="shared" si="7"/>
        <v>54835.067339831963</v>
      </c>
    </row>
    <row r="58" spans="2:45">
      <c r="B58" s="243" t="s">
        <v>343</v>
      </c>
      <c r="C58" s="429">
        <v>18589.78</v>
      </c>
      <c r="D58" s="429">
        <v>16140.65</v>
      </c>
      <c r="E58" s="429">
        <v>16854.830000000002</v>
      </c>
      <c r="F58" s="429">
        <v>17776.23</v>
      </c>
      <c r="G58" s="429">
        <v>14950.57</v>
      </c>
      <c r="H58" s="429">
        <v>15059.88</v>
      </c>
      <c r="I58" s="429">
        <v>13721.01</v>
      </c>
      <c r="J58" s="429">
        <v>29653.33</v>
      </c>
      <c r="K58" s="429">
        <v>38860.93</v>
      </c>
      <c r="L58" s="429">
        <v>18458.050808314088</v>
      </c>
      <c r="M58" s="429">
        <v>22527.856120989167</v>
      </c>
      <c r="N58" s="429">
        <v>47750.752909631417</v>
      </c>
      <c r="O58" s="429">
        <f t="shared" si="4"/>
        <v>270343.86983893468</v>
      </c>
      <c r="P58" s="429">
        <v>17985.094074204324</v>
      </c>
      <c r="Q58" s="429">
        <v>16233.202229704875</v>
      </c>
      <c r="R58" s="429">
        <v>13701.848068612961</v>
      </c>
      <c r="S58" s="429">
        <v>14549.782350613374</v>
      </c>
      <c r="T58" s="429">
        <v>14683.919514353038</v>
      </c>
      <c r="U58" s="429">
        <v>15251.87022362027</v>
      </c>
      <c r="V58" s="429">
        <v>14870.849722599147</v>
      </c>
      <c r="W58" s="429">
        <v>31760.319352624545</v>
      </c>
      <c r="X58" s="429">
        <v>36485.090281465753</v>
      </c>
      <c r="Y58" s="429">
        <v>17762.732054455439</v>
      </c>
      <c r="Z58" s="429">
        <v>22738.864834337346</v>
      </c>
      <c r="AA58" s="429">
        <v>45691.811876622014</v>
      </c>
      <c r="AB58" s="429">
        <f t="shared" si="5"/>
        <v>261715.38458321308</v>
      </c>
      <c r="AC58" s="429">
        <v>16353.788991618425</v>
      </c>
      <c r="AD58" s="429">
        <v>13630.025633097617</v>
      </c>
      <c r="AE58" s="429">
        <v>12428.630207440425</v>
      </c>
      <c r="AF58" s="429">
        <v>13218.295052201547</v>
      </c>
      <c r="AG58" s="429">
        <v>13664.545189291706</v>
      </c>
      <c r="AH58" s="429">
        <v>13050.479675030969</v>
      </c>
      <c r="AI58" s="429">
        <v>12620.451374785876</v>
      </c>
      <c r="AJ58" s="429">
        <v>31135.0948088281</v>
      </c>
      <c r="AK58" s="429">
        <v>29789.7276003062</v>
      </c>
      <c r="AL58" s="429">
        <v>16032.406769962538</v>
      </c>
      <c r="AM58" s="429">
        <v>19622.99732805133</v>
      </c>
      <c r="AN58" s="429">
        <v>41167.175196409531</v>
      </c>
      <c r="AO58" s="429">
        <f t="shared" si="6"/>
        <v>232713.61782702425</v>
      </c>
      <c r="AP58" s="429">
        <v>14442.035116618621</v>
      </c>
      <c r="AQ58" s="429">
        <v>13962.859145059563</v>
      </c>
      <c r="AR58" s="429">
        <v>14462.091594396899</v>
      </c>
      <c r="AS58" s="429">
        <f t="shared" si="7"/>
        <v>42866.985856075087</v>
      </c>
    </row>
    <row r="59" spans="2:45">
      <c r="B59" s="243" t="s">
        <v>715</v>
      </c>
      <c r="C59" s="429">
        <v>7637.62</v>
      </c>
      <c r="D59" s="429">
        <v>11387.32</v>
      </c>
      <c r="E59" s="429">
        <v>12772.76</v>
      </c>
      <c r="F59" s="429">
        <v>10665.14</v>
      </c>
      <c r="G59" s="429">
        <v>12476.13</v>
      </c>
      <c r="H59" s="429">
        <v>11516.72</v>
      </c>
      <c r="I59" s="429">
        <v>12038.15</v>
      </c>
      <c r="J59" s="429">
        <v>16977.400000000001</v>
      </c>
      <c r="K59" s="429">
        <v>10768.3</v>
      </c>
      <c r="L59" s="429">
        <v>9005.8687852193998</v>
      </c>
      <c r="M59" s="429">
        <v>12425.31493970979</v>
      </c>
      <c r="N59" s="429">
        <v>23495.068645928459</v>
      </c>
      <c r="O59" s="429">
        <f t="shared" si="4"/>
        <v>151165.79237085764</v>
      </c>
      <c r="P59" s="429">
        <v>8690.1987515385954</v>
      </c>
      <c r="Q59" s="429">
        <v>8967.9964913273543</v>
      </c>
      <c r="R59" s="429">
        <v>7935.0166354418698</v>
      </c>
      <c r="S59" s="429">
        <v>7300.4847645429354</v>
      </c>
      <c r="T59" s="429">
        <v>8764.1864975428562</v>
      </c>
      <c r="U59" s="429">
        <v>9451.9004698243698</v>
      </c>
      <c r="V59" s="429">
        <v>10771.982978065576</v>
      </c>
      <c r="W59" s="429">
        <v>10975.171019833098</v>
      </c>
      <c r="X59" s="429">
        <v>9141.2118959107811</v>
      </c>
      <c r="Y59" s="429">
        <v>10564.679713283826</v>
      </c>
      <c r="Z59" s="429">
        <v>12592.516378012047</v>
      </c>
      <c r="AA59" s="429">
        <v>20277.674554875342</v>
      </c>
      <c r="AB59" s="429">
        <f t="shared" si="5"/>
        <v>125433.02015019864</v>
      </c>
      <c r="AC59" s="429">
        <v>10130.841977015469</v>
      </c>
      <c r="AD59" s="429">
        <v>8798.5793080061048</v>
      </c>
      <c r="AE59" s="429">
        <v>8656.0866335219143</v>
      </c>
      <c r="AF59" s="429">
        <v>5909.3034589196568</v>
      </c>
      <c r="AG59" s="429">
        <v>7207.4866146327231</v>
      </c>
      <c r="AH59" s="429">
        <v>10126.328541384573</v>
      </c>
      <c r="AI59" s="429">
        <v>10304.5706641708</v>
      </c>
      <c r="AJ59" s="429">
        <v>11848.43483835872</v>
      </c>
      <c r="AK59" s="429">
        <v>8132.1342021246828</v>
      </c>
      <c r="AL59" s="429">
        <v>13388.227060180425</v>
      </c>
      <c r="AM59" s="429">
        <v>18453.66882279512</v>
      </c>
      <c r="AN59" s="429">
        <v>25917.93309982173</v>
      </c>
      <c r="AO59" s="429">
        <f t="shared" si="6"/>
        <v>138873.59522093192</v>
      </c>
      <c r="AP59" s="429">
        <v>20558.488937141999</v>
      </c>
      <c r="AQ59" s="429">
        <v>13879.041592810912</v>
      </c>
      <c r="AR59" s="429">
        <v>12122.186702360001</v>
      </c>
      <c r="AS59" s="429">
        <f t="shared" si="7"/>
        <v>46559.717232312913</v>
      </c>
    </row>
    <row r="60" spans="2:45">
      <c r="B60" s="243" t="s">
        <v>330</v>
      </c>
      <c r="C60" s="429">
        <v>196804.79</v>
      </c>
      <c r="D60" s="429">
        <v>256391.53</v>
      </c>
      <c r="E60" s="429">
        <v>225752.7</v>
      </c>
      <c r="F60" s="429">
        <v>215758.74</v>
      </c>
      <c r="G60" s="429">
        <v>262537.31</v>
      </c>
      <c r="H60" s="429">
        <v>266521.52</v>
      </c>
      <c r="I60" s="429">
        <v>297924.57</v>
      </c>
      <c r="J60" s="429">
        <v>385441.41</v>
      </c>
      <c r="K60" s="429">
        <v>290591.58851824031</v>
      </c>
      <c r="L60" s="429">
        <v>255152.61006928407</v>
      </c>
      <c r="M60" s="429">
        <v>300154.16676885349</v>
      </c>
      <c r="N60" s="429">
        <v>425402.33823615132</v>
      </c>
      <c r="O60" s="429">
        <f t="shared" si="4"/>
        <v>3378433.2735925298</v>
      </c>
      <c r="P60" s="429">
        <v>349364.26961491123</v>
      </c>
      <c r="Q60" s="429">
        <v>246114.93455193684</v>
      </c>
      <c r="R60" s="429">
        <v>274944.28220939758</v>
      </c>
      <c r="S60" s="429">
        <v>269365.26632370398</v>
      </c>
      <c r="T60" s="429">
        <v>269758.23555279127</v>
      </c>
      <c r="U60" s="429">
        <v>291023.97354465351</v>
      </c>
      <c r="V60" s="429">
        <v>334993.54894450255</v>
      </c>
      <c r="W60" s="429">
        <v>337712.2875257397</v>
      </c>
      <c r="X60" s="429">
        <v>301197.06372809352</v>
      </c>
      <c r="Y60" s="429">
        <v>357824.45343440579</v>
      </c>
      <c r="Z60" s="429">
        <v>376658.24390060239</v>
      </c>
      <c r="AA60" s="429">
        <v>498892.21373217454</v>
      </c>
      <c r="AB60" s="429">
        <f t="shared" si="5"/>
        <v>3907848.7730629132</v>
      </c>
      <c r="AC60" s="429">
        <v>276282.62752959481</v>
      </c>
      <c r="AD60" s="429">
        <v>259425.43441617381</v>
      </c>
      <c r="AE60" s="429">
        <v>275376.88062174979</v>
      </c>
      <c r="AF60" s="429">
        <v>238725.30269632326</v>
      </c>
      <c r="AG60" s="429">
        <v>263281.07228827779</v>
      </c>
      <c r="AH60" s="429">
        <v>319622.50347152195</v>
      </c>
      <c r="AI60" s="429">
        <v>329469.04722129012</v>
      </c>
      <c r="AJ60" s="429">
        <v>344320.05540876591</v>
      </c>
      <c r="AK60" s="429">
        <v>287860.59513451956</v>
      </c>
      <c r="AL60" s="429">
        <v>307320.51275403006</v>
      </c>
      <c r="AM60" s="429">
        <v>314382.56032517296</v>
      </c>
      <c r="AN60" s="429">
        <v>515171.41035035701</v>
      </c>
      <c r="AO60" s="429">
        <f t="shared" si="6"/>
        <v>3731238.0022177771</v>
      </c>
      <c r="AP60" s="429">
        <v>282367.76631350379</v>
      </c>
      <c r="AQ60" s="429">
        <v>227490.00535883586</v>
      </c>
      <c r="AR60" s="429">
        <v>277080.21315635397</v>
      </c>
      <c r="AS60" s="429">
        <f t="shared" si="7"/>
        <v>786937.98482869356</v>
      </c>
    </row>
    <row r="61" spans="2:45">
      <c r="B61" s="243" t="s">
        <v>605</v>
      </c>
      <c r="C61" s="429">
        <v>49688.95</v>
      </c>
      <c r="D61" s="429">
        <v>46576.38</v>
      </c>
      <c r="E61" s="429">
        <v>50753.95</v>
      </c>
      <c r="F61" s="429">
        <v>60840.3</v>
      </c>
      <c r="G61" s="429">
        <v>58676.67</v>
      </c>
      <c r="H61" s="429">
        <v>56450.54</v>
      </c>
      <c r="I61" s="429">
        <v>57359.27</v>
      </c>
      <c r="J61" s="429">
        <v>42887.77</v>
      </c>
      <c r="K61" s="429">
        <v>45687.64</v>
      </c>
      <c r="L61" s="429">
        <v>65333.842032332563</v>
      </c>
      <c r="M61" s="429">
        <v>62353.333742080526</v>
      </c>
      <c r="N61" s="429">
        <v>60743.190588143858</v>
      </c>
      <c r="O61" s="429">
        <f t="shared" si="4"/>
        <v>657351.8363625569</v>
      </c>
      <c r="P61" s="429">
        <v>46734.825531914896</v>
      </c>
      <c r="Q61" s="429">
        <v>39216.596304575418</v>
      </c>
      <c r="R61" s="429">
        <v>48165.0226230712</v>
      </c>
      <c r="S61" s="429">
        <v>48827.079936683811</v>
      </c>
      <c r="T61" s="429">
        <v>46791.529455048738</v>
      </c>
      <c r="U61" s="429">
        <v>49838.439295868375</v>
      </c>
      <c r="V61" s="429">
        <v>45029.301551040029</v>
      </c>
      <c r="W61" s="429">
        <v>34756.824103175466</v>
      </c>
      <c r="X61" s="429">
        <v>44031.335369091888</v>
      </c>
      <c r="Y61" s="429">
        <v>60401.554214796452</v>
      </c>
      <c r="Z61" s="429">
        <v>61565.241020331319</v>
      </c>
      <c r="AA61" s="429">
        <v>59098.776637398594</v>
      </c>
      <c r="AB61" s="429">
        <f t="shared" si="5"/>
        <v>584456.52604299621</v>
      </c>
      <c r="AC61" s="429">
        <v>50241.009211094803</v>
      </c>
      <c r="AD61" s="429">
        <v>31682.200656287092</v>
      </c>
      <c r="AE61" s="429">
        <v>43933.066860963474</v>
      </c>
      <c r="AF61" s="429">
        <v>48477.191139355433</v>
      </c>
      <c r="AG61" s="429">
        <v>47449.275512437081</v>
      </c>
      <c r="AH61" s="429">
        <v>45533.004523061849</v>
      </c>
      <c r="AI61" s="429">
        <v>48062.291768944131</v>
      </c>
      <c r="AJ61" s="429">
        <v>36409.804243083621</v>
      </c>
      <c r="AK61" s="429">
        <v>40533.263568641371</v>
      </c>
      <c r="AL61" s="429">
        <v>46849.283127844283</v>
      </c>
      <c r="AM61" s="429">
        <v>37822.144367759167</v>
      </c>
      <c r="AN61" s="429">
        <v>39000.224475718671</v>
      </c>
      <c r="AO61" s="429">
        <f t="shared" si="6"/>
        <v>515992.75945519097</v>
      </c>
      <c r="AP61" s="429">
        <v>38583.32383662161</v>
      </c>
      <c r="AQ61" s="429">
        <v>27296.694010470335</v>
      </c>
      <c r="AR61" s="429">
        <v>38434.703661359097</v>
      </c>
      <c r="AS61" s="429">
        <f t="shared" si="7"/>
        <v>104314.72150845104</v>
      </c>
    </row>
    <row r="62" spans="2:45">
      <c r="B62" s="243" t="s">
        <v>1067</v>
      </c>
      <c r="C62" s="429">
        <v>13398.74</v>
      </c>
      <c r="D62" s="429">
        <v>10918.68</v>
      </c>
      <c r="E62" s="429">
        <v>12993.68</v>
      </c>
      <c r="F62" s="429">
        <v>9953.19</v>
      </c>
      <c r="G62" s="429">
        <v>9935.26</v>
      </c>
      <c r="H62" s="429">
        <v>10669.52</v>
      </c>
      <c r="I62" s="429">
        <v>12087.3</v>
      </c>
      <c r="J62" s="429">
        <v>13428.22</v>
      </c>
      <c r="K62" s="429">
        <v>12392.79</v>
      </c>
      <c r="L62" s="429">
        <v>11063.247815242494</v>
      </c>
      <c r="M62" s="429">
        <v>11827.480482321684</v>
      </c>
      <c r="N62" s="429">
        <v>14642.998834204443</v>
      </c>
      <c r="O62" s="429">
        <f t="shared" si="4"/>
        <v>143311.10713176863</v>
      </c>
      <c r="P62" s="429">
        <v>11630.212678037629</v>
      </c>
      <c r="Q62" s="429">
        <v>10439.860332192071</v>
      </c>
      <c r="R62" s="429">
        <v>10317.770794302338</v>
      </c>
      <c r="S62" s="429">
        <v>9806.6826276216852</v>
      </c>
      <c r="T62" s="429">
        <v>9585.9181478139744</v>
      </c>
      <c r="U62" s="429">
        <v>9244.3586796523705</v>
      </c>
      <c r="V62" s="429">
        <v>12011.903777117433</v>
      </c>
      <c r="W62" s="429">
        <v>10083.854304396516</v>
      </c>
      <c r="X62" s="429">
        <v>8647.6445831120564</v>
      </c>
      <c r="Y62" s="429">
        <v>9281.4820544554423</v>
      </c>
      <c r="Z62" s="429">
        <v>10274.503012048192</v>
      </c>
      <c r="AA62" s="429">
        <v>11115.006284644665</v>
      </c>
      <c r="AB62" s="429">
        <f t="shared" si="5"/>
        <v>122439.19727539437</v>
      </c>
      <c r="AC62" s="429">
        <v>10313.84947723149</v>
      </c>
      <c r="AD62" s="429">
        <v>8354.8338835638988</v>
      </c>
      <c r="AE62" s="429">
        <v>7883.0504600262866</v>
      </c>
      <c r="AF62" s="429">
        <v>6836.6772582841595</v>
      </c>
      <c r="AG62" s="429">
        <v>8667.8860602523891</v>
      </c>
      <c r="AH62" s="429">
        <v>8980.6343810319486</v>
      </c>
      <c r="AI62" s="429">
        <v>10086.661839758417</v>
      </c>
      <c r="AJ62" s="429">
        <v>8344.9565977618895</v>
      </c>
      <c r="AK62" s="429">
        <v>8392.4896473180142</v>
      </c>
      <c r="AL62" s="429">
        <v>8285.9388271478001</v>
      </c>
      <c r="AM62" s="429"/>
      <c r="AN62" s="429"/>
      <c r="AO62" s="429">
        <f t="shared" si="6"/>
        <v>86146.978432376287</v>
      </c>
      <c r="AP62" s="429"/>
      <c r="AQ62" s="429"/>
      <c r="AR62" s="429"/>
      <c r="AS62" s="429">
        <f t="shared" si="7"/>
        <v>0</v>
      </c>
    </row>
    <row r="63" spans="2:45">
      <c r="B63" s="243" t="s">
        <v>652</v>
      </c>
      <c r="C63" s="429">
        <v>37936.6</v>
      </c>
      <c r="D63" s="429">
        <v>40292.089999999997</v>
      </c>
      <c r="E63" s="429">
        <v>40822.32</v>
      </c>
      <c r="F63" s="429">
        <v>36073.78</v>
      </c>
      <c r="G63" s="429">
        <v>32461.25</v>
      </c>
      <c r="H63" s="429">
        <v>49930.03</v>
      </c>
      <c r="I63" s="429">
        <v>39936.730000000003</v>
      </c>
      <c r="J63" s="429">
        <v>41330.129999999997</v>
      </c>
      <c r="K63" s="429">
        <v>40628.54</v>
      </c>
      <c r="L63" s="429">
        <v>52266.959815242502</v>
      </c>
      <c r="M63" s="429">
        <v>86257.224606580829</v>
      </c>
      <c r="N63" s="429">
        <v>174536.77890687238</v>
      </c>
      <c r="O63" s="429">
        <f t="shared" si="4"/>
        <v>672472.43332869571</v>
      </c>
      <c r="P63" s="429">
        <v>32124.209600844028</v>
      </c>
      <c r="Q63" s="429">
        <v>40303.647321807533</v>
      </c>
      <c r="R63" s="429">
        <v>41512.381024110568</v>
      </c>
      <c r="S63" s="429">
        <v>25742.144835773641</v>
      </c>
      <c r="T63" s="429">
        <v>28624.953353714616</v>
      </c>
      <c r="U63" s="429">
        <v>34073.92172282379</v>
      </c>
      <c r="V63" s="429">
        <v>33897.889005307537</v>
      </c>
      <c r="W63" s="429">
        <v>33026.227376178605</v>
      </c>
      <c r="X63" s="429">
        <v>37585.674455655877</v>
      </c>
      <c r="Y63" s="429">
        <v>44706.763957645751</v>
      </c>
      <c r="Z63" s="429">
        <v>74106.912650602404</v>
      </c>
      <c r="AA63" s="429">
        <v>168527.3169540723</v>
      </c>
      <c r="AB63" s="429">
        <f t="shared" si="5"/>
        <v>594232.04225853668</v>
      </c>
      <c r="AC63" s="429">
        <v>31140.416054609879</v>
      </c>
      <c r="AD63" s="429">
        <v>33666.014502149388</v>
      </c>
      <c r="AE63" s="429">
        <v>30750.479570261159</v>
      </c>
      <c r="AF63" s="429">
        <v>28132.948488424885</v>
      </c>
      <c r="AG63" s="429">
        <v>27700.606973521044</v>
      </c>
      <c r="AH63" s="429">
        <v>33736.731007461611</v>
      </c>
      <c r="AI63" s="429">
        <v>26561.569922475141</v>
      </c>
      <c r="AJ63" s="429">
        <v>31023.374009170038</v>
      </c>
      <c r="AK63" s="429">
        <v>32170.715296577742</v>
      </c>
      <c r="AL63" s="429">
        <v>38922.425366795709</v>
      </c>
      <c r="AM63" s="429">
        <v>68179.27021757295</v>
      </c>
      <c r="AN63" s="429">
        <v>161328.93735498839</v>
      </c>
      <c r="AO63" s="429">
        <f t="shared" si="6"/>
        <v>543313.48876400793</v>
      </c>
      <c r="AP63" s="429">
        <v>21818.595335255137</v>
      </c>
      <c r="AQ63" s="429">
        <v>30128.199843357099</v>
      </c>
      <c r="AR63" s="429">
        <v>30183.125586756301</v>
      </c>
      <c r="AS63" s="429">
        <f t="shared" si="7"/>
        <v>82129.92076536853</v>
      </c>
    </row>
    <row r="64" spans="2:45">
      <c r="B64" s="243" t="s">
        <v>970</v>
      </c>
      <c r="C64" s="429">
        <v>185105.69</v>
      </c>
      <c r="D64" s="429">
        <v>189683.06</v>
      </c>
      <c r="E64" s="429">
        <v>197091.4</v>
      </c>
      <c r="F64" s="429">
        <v>203634.12</v>
      </c>
      <c r="G64" s="429">
        <v>237430.5</v>
      </c>
      <c r="H64" s="429">
        <v>259171.67</v>
      </c>
      <c r="I64" s="429">
        <v>228999.8</v>
      </c>
      <c r="J64" s="429">
        <v>232744.61</v>
      </c>
      <c r="K64" s="429">
        <v>200726.38</v>
      </c>
      <c r="L64" s="429">
        <v>208434.43273902999</v>
      </c>
      <c r="M64" s="429">
        <v>223682.74310239119</v>
      </c>
      <c r="N64" s="429">
        <v>285719.1316571784</v>
      </c>
      <c r="O64" s="429">
        <f t="shared" si="4"/>
        <v>2652423.5374985998</v>
      </c>
      <c r="P64" s="429">
        <v>172548.94142781783</v>
      </c>
      <c r="Q64" s="429">
        <v>167551.35944087605</v>
      </c>
      <c r="R64" s="429">
        <v>178998.88972782646</v>
      </c>
      <c r="S64" s="429">
        <v>206550.23545706371</v>
      </c>
      <c r="T64" s="429">
        <v>226729.10008146669</v>
      </c>
      <c r="U64" s="429">
        <v>236291.86094811768</v>
      </c>
      <c r="V64" s="429">
        <v>221434.18552362625</v>
      </c>
      <c r="W64" s="429">
        <v>211275.95130233734</v>
      </c>
      <c r="X64" s="429">
        <v>196812.59864577802</v>
      </c>
      <c r="Y64" s="429">
        <v>220220.02054111654</v>
      </c>
      <c r="Z64" s="429">
        <v>216650.95103539154</v>
      </c>
      <c r="AA64" s="429">
        <v>277211.26747266849</v>
      </c>
      <c r="AB64" s="429">
        <f t="shared" si="5"/>
        <v>2532275.3616040866</v>
      </c>
      <c r="AC64" s="429">
        <v>155708.90336127198</v>
      </c>
      <c r="AD64" s="429">
        <v>140758.80910822755</v>
      </c>
      <c r="AE64" s="429">
        <v>173930.92731013198</v>
      </c>
      <c r="AF64" s="429">
        <v>196753.95914661829</v>
      </c>
      <c r="AG64" s="429">
        <v>218511.6439929973</v>
      </c>
      <c r="AH64" s="429">
        <v>252256.1292961885</v>
      </c>
      <c r="AI64" s="429">
        <v>214056.90624613693</v>
      </c>
      <c r="AJ64" s="429">
        <v>240251.27558672676</v>
      </c>
      <c r="AK64" s="429">
        <v>210177.25610052096</v>
      </c>
      <c r="AL64" s="429">
        <v>241899.7788943825</v>
      </c>
      <c r="AM64" s="429">
        <v>232947.08386204898</v>
      </c>
      <c r="AN64" s="429">
        <v>290311.82144424837</v>
      </c>
      <c r="AO64" s="429">
        <f t="shared" si="6"/>
        <v>2567564.4943495002</v>
      </c>
      <c r="AP64" s="429">
        <v>169526.63569316012</v>
      </c>
      <c r="AQ64" s="429">
        <v>154934.73432540498</v>
      </c>
      <c r="AR64" s="429">
        <v>187756.32369426399</v>
      </c>
      <c r="AS64" s="429">
        <f t="shared" si="7"/>
        <v>512217.69371282909</v>
      </c>
    </row>
    <row r="65" spans="2:45">
      <c r="B65" s="243" t="s">
        <v>726</v>
      </c>
      <c r="C65" s="429">
        <v>14042.29</v>
      </c>
      <c r="D65" s="429">
        <v>13645.26</v>
      </c>
      <c r="E65" s="429">
        <v>14234.22</v>
      </c>
      <c r="F65" s="429">
        <v>13927.44</v>
      </c>
      <c r="G65" s="429">
        <v>15491.34</v>
      </c>
      <c r="H65" s="429">
        <v>13785.59</v>
      </c>
      <c r="I65" s="429">
        <v>11913.03</v>
      </c>
      <c r="J65" s="429">
        <v>12231.8</v>
      </c>
      <c r="K65" s="429">
        <v>12480.22</v>
      </c>
      <c r="L65" s="429">
        <v>9907.2960739030023</v>
      </c>
      <c r="M65" s="429">
        <v>11443.081953811568</v>
      </c>
      <c r="N65" s="429">
        <v>16401.966211358736</v>
      </c>
      <c r="O65" s="429">
        <f t="shared" si="4"/>
        <v>159503.53423907331</v>
      </c>
      <c r="P65" s="429">
        <v>14014.947476701247</v>
      </c>
      <c r="Q65" s="429">
        <v>12865.613763051413</v>
      </c>
      <c r="R65" s="429">
        <v>12024.322541164951</v>
      </c>
      <c r="S65" s="429">
        <v>12258.958844479619</v>
      </c>
      <c r="T65" s="429">
        <v>13665.900995996739</v>
      </c>
      <c r="U65" s="429">
        <v>13198.11747625673</v>
      </c>
      <c r="V65" s="429">
        <v>13851.803036809286</v>
      </c>
      <c r="W65" s="429">
        <v>13865.046385607458</v>
      </c>
      <c r="X65" s="429">
        <v>11634.162108337761</v>
      </c>
      <c r="Y65" s="429">
        <v>11689.760674504945</v>
      </c>
      <c r="Z65" s="429">
        <v>12737.068486445782</v>
      </c>
      <c r="AA65" s="429">
        <v>17359.707090345153</v>
      </c>
      <c r="AB65" s="429">
        <f t="shared" si="5"/>
        <v>159165.40887970108</v>
      </c>
      <c r="AC65" s="429">
        <v>14970.421567441463</v>
      </c>
      <c r="AD65" s="429">
        <v>13506.968013484806</v>
      </c>
      <c r="AE65" s="429">
        <v>14461.227155837476</v>
      </c>
      <c r="AF65" s="429">
        <v>14268.408279618705</v>
      </c>
      <c r="AG65" s="429">
        <v>15883.474432854329</v>
      </c>
      <c r="AH65" s="429">
        <v>15316.550545936443</v>
      </c>
      <c r="AI65" s="429">
        <v>16470.718879686367</v>
      </c>
      <c r="AJ65" s="429">
        <v>15457.939986788933</v>
      </c>
      <c r="AK65" s="429">
        <v>13803.600380874148</v>
      </c>
      <c r="AL65" s="429">
        <v>13956.855364918147</v>
      </c>
      <c r="AM65" s="429">
        <v>14378.565813500043</v>
      </c>
      <c r="AN65" s="429">
        <v>20663.25653727974</v>
      </c>
      <c r="AO65" s="429">
        <f t="shared" si="6"/>
        <v>183137.9869582206</v>
      </c>
      <c r="AP65" s="429">
        <v>14283.533562951592</v>
      </c>
      <c r="AQ65" s="429">
        <v>10383.893812605629</v>
      </c>
      <c r="AR65" s="429"/>
      <c r="AS65" s="429">
        <f t="shared" si="7"/>
        <v>24667.427375557221</v>
      </c>
    </row>
    <row r="66" spans="2:45">
      <c r="B66" s="243" t="s">
        <v>1160</v>
      </c>
      <c r="C66" s="429"/>
      <c r="D66" s="429"/>
      <c r="E66" s="429"/>
      <c r="F66" s="429"/>
      <c r="G66" s="429"/>
      <c r="H66" s="429"/>
      <c r="I66" s="429"/>
      <c r="J66" s="429"/>
      <c r="K66" s="429"/>
      <c r="L66" s="429"/>
      <c r="M66" s="429"/>
      <c r="N66" s="429"/>
      <c r="O66" s="429">
        <f t="shared" si="4"/>
        <v>0</v>
      </c>
      <c r="P66" s="429"/>
      <c r="Q66" s="429"/>
      <c r="R66" s="429"/>
      <c r="S66" s="429"/>
      <c r="T66" s="429"/>
      <c r="U66" s="429"/>
      <c r="V66" s="429"/>
      <c r="W66" s="429"/>
      <c r="X66" s="429"/>
      <c r="Y66" s="429"/>
      <c r="Z66" s="429"/>
      <c r="AA66" s="429"/>
      <c r="AB66" s="429">
        <f t="shared" si="5"/>
        <v>0</v>
      </c>
      <c r="AC66" s="429"/>
      <c r="AD66" s="429"/>
      <c r="AE66" s="429"/>
      <c r="AF66" s="429"/>
      <c r="AG66" s="429"/>
      <c r="AH66" s="429"/>
      <c r="AI66" s="429"/>
      <c r="AJ66" s="429"/>
      <c r="AK66" s="429"/>
      <c r="AL66" s="429"/>
      <c r="AM66" s="429"/>
      <c r="AN66" s="429"/>
      <c r="AO66" s="429">
        <f t="shared" si="6"/>
        <v>0</v>
      </c>
      <c r="AP66" s="429"/>
      <c r="AQ66" s="429"/>
      <c r="AR66" s="429">
        <v>9767.0077986298893</v>
      </c>
      <c r="AS66" s="429">
        <f t="shared" si="7"/>
        <v>9767.0077986298893</v>
      </c>
    </row>
    <row r="67" spans="2:45">
      <c r="B67" s="243" t="s">
        <v>1161</v>
      </c>
      <c r="C67" s="429">
        <v>30845.15</v>
      </c>
      <c r="D67" s="429">
        <v>31943.91</v>
      </c>
      <c r="E67" s="429">
        <v>20071.61</v>
      </c>
      <c r="F67" s="429">
        <v>24181.48</v>
      </c>
      <c r="G67" s="429">
        <v>28114.71</v>
      </c>
      <c r="H67" s="429">
        <v>33536.800000000003</v>
      </c>
      <c r="I67" s="429">
        <v>25638.78</v>
      </c>
      <c r="J67" s="429"/>
      <c r="K67" s="429">
        <v>16802.990000000002</v>
      </c>
      <c r="L67" s="429">
        <v>18287.090993071593</v>
      </c>
      <c r="M67" s="429">
        <v>21420.886981402004</v>
      </c>
      <c r="N67" s="429">
        <v>20676.392639944042</v>
      </c>
      <c r="O67" s="429">
        <f t="shared" ref="O67:O98" si="8">SUM(C67:N67)</f>
        <v>271519.80061441759</v>
      </c>
      <c r="P67" s="429">
        <v>19702.753648672409</v>
      </c>
      <c r="Q67" s="429">
        <v>18618.363939899835</v>
      </c>
      <c r="R67" s="429">
        <v>17721.462261930541</v>
      </c>
      <c r="S67" s="429">
        <v>17880.490700435297</v>
      </c>
      <c r="T67" s="429">
        <v>15378.61191166551</v>
      </c>
      <c r="U67" s="429">
        <v>23011.150767245381</v>
      </c>
      <c r="V67" s="429">
        <v>22206.36390181899</v>
      </c>
      <c r="W67" s="429">
        <v>7131.541490553087</v>
      </c>
      <c r="X67" s="429"/>
      <c r="Y67" s="429"/>
      <c r="Z67" s="429"/>
      <c r="AA67" s="429"/>
      <c r="AB67" s="429">
        <f t="shared" ref="AB67:AB98" si="9">SUM(P67:AA67)</f>
        <v>141650.73862222108</v>
      </c>
      <c r="AC67" s="429"/>
      <c r="AD67" s="429"/>
      <c r="AE67" s="429"/>
      <c r="AF67" s="429"/>
      <c r="AG67" s="429"/>
      <c r="AH67" s="429"/>
      <c r="AI67" s="429"/>
      <c r="AJ67" s="429"/>
      <c r="AK67" s="429"/>
      <c r="AL67" s="429"/>
      <c r="AM67" s="429"/>
      <c r="AN67" s="429"/>
      <c r="AO67" s="429">
        <f t="shared" ref="AO67:AO98" si="10">SUM(AC67:AN67)</f>
        <v>0</v>
      </c>
      <c r="AP67" s="429"/>
      <c r="AQ67" s="429"/>
      <c r="AR67" s="429"/>
      <c r="AS67" s="429">
        <f t="shared" ref="AS67:AS98" si="11">SUM(AP67:AR67)</f>
        <v>0</v>
      </c>
    </row>
    <row r="68" spans="2:45">
      <c r="B68" s="243" t="s">
        <v>656</v>
      </c>
      <c r="C68" s="429">
        <v>12199.88</v>
      </c>
      <c r="D68" s="429">
        <v>11782.73</v>
      </c>
      <c r="E68" s="429">
        <v>12613.35</v>
      </c>
      <c r="F68" s="429">
        <v>11954.63</v>
      </c>
      <c r="G68" s="429">
        <v>9462.66</v>
      </c>
      <c r="H68" s="429">
        <v>11099.6</v>
      </c>
      <c r="I68" s="429">
        <v>9331.2199999999993</v>
      </c>
      <c r="J68" s="429">
        <v>10406.42</v>
      </c>
      <c r="K68" s="429">
        <v>10333.68</v>
      </c>
      <c r="L68" s="429">
        <v>12693.815464203235</v>
      </c>
      <c r="M68" s="429">
        <v>16767.050480277951</v>
      </c>
      <c r="N68" s="429">
        <v>36238.570210037498</v>
      </c>
      <c r="O68" s="429">
        <f t="shared" si="8"/>
        <v>164883.6061545187</v>
      </c>
      <c r="P68" s="429">
        <v>13152.987796729381</v>
      </c>
      <c r="Q68" s="429">
        <v>12459.080557992134</v>
      </c>
      <c r="R68" s="429">
        <v>12207.365104171569</v>
      </c>
      <c r="S68" s="429">
        <v>10953.751088246931</v>
      </c>
      <c r="T68" s="429">
        <v>10098.73491770106</v>
      </c>
      <c r="U68" s="429">
        <v>11725.784284072348</v>
      </c>
      <c r="V68" s="429">
        <v>8797.5641972551894</v>
      </c>
      <c r="W68" s="429">
        <v>9491.0766590802359</v>
      </c>
      <c r="X68" s="429">
        <v>9662.7072490706341</v>
      </c>
      <c r="Y68" s="429">
        <v>13676.664793041798</v>
      </c>
      <c r="Z68" s="429">
        <v>17372.447270331322</v>
      </c>
      <c r="AA68" s="429">
        <v>36044.902890936537</v>
      </c>
      <c r="AB68" s="429">
        <f t="shared" si="9"/>
        <v>165643.06680862914</v>
      </c>
      <c r="AC68" s="429">
        <v>13365.991411042947</v>
      </c>
      <c r="AD68" s="429">
        <v>12645.065179880512</v>
      </c>
      <c r="AE68" s="429">
        <v>12947.163437910738</v>
      </c>
      <c r="AF68" s="429">
        <v>11509.801216522925</v>
      </c>
      <c r="AG68" s="429">
        <v>11332.718506090889</v>
      </c>
      <c r="AH68" s="429">
        <v>12367.19247500792</v>
      </c>
      <c r="AI68" s="429">
        <v>10603.503240503644</v>
      </c>
      <c r="AJ68" s="429">
        <v>10971.601608641591</v>
      </c>
      <c r="AK68" s="429">
        <v>12351.715389929243</v>
      </c>
      <c r="AL68" s="429">
        <v>14718.305542392733</v>
      </c>
      <c r="AM68" s="429">
        <v>19199.024893483125</v>
      </c>
      <c r="AN68" s="429">
        <v>43310.911017746279</v>
      </c>
      <c r="AO68" s="429">
        <f t="shared" si="10"/>
        <v>185322.99391915256</v>
      </c>
      <c r="AP68" s="429">
        <v>15185.038972707871</v>
      </c>
      <c r="AQ68" s="429">
        <v>14786.46193165423</v>
      </c>
      <c r="AR68" s="429">
        <v>14175.464413522601</v>
      </c>
      <c r="AS68" s="429">
        <f t="shared" si="11"/>
        <v>44146.965317884707</v>
      </c>
    </row>
    <row r="69" spans="2:45">
      <c r="B69" s="243" t="s">
        <v>750</v>
      </c>
      <c r="C69" s="429">
        <v>28805.49</v>
      </c>
      <c r="D69" s="429">
        <v>29728.53</v>
      </c>
      <c r="E69" s="429">
        <v>35859.06</v>
      </c>
      <c r="F69" s="429">
        <v>30736.799999999999</v>
      </c>
      <c r="G69" s="429">
        <v>29695.63</v>
      </c>
      <c r="H69" s="429">
        <v>27822.54</v>
      </c>
      <c r="I69" s="429">
        <v>22537.66</v>
      </c>
      <c r="J69" s="429">
        <v>20726.439999999999</v>
      </c>
      <c r="K69" s="429">
        <v>21585.81</v>
      </c>
      <c r="L69" s="429">
        <v>22288.875750577368</v>
      </c>
      <c r="M69" s="429">
        <v>24620.76435724504</v>
      </c>
      <c r="N69" s="429">
        <v>25928.493986437908</v>
      </c>
      <c r="O69" s="429">
        <f t="shared" si="8"/>
        <v>320336.09409426036</v>
      </c>
      <c r="P69" s="429">
        <v>30978.779672938279</v>
      </c>
      <c r="Q69" s="429">
        <v>27625.171896663931</v>
      </c>
      <c r="R69" s="429">
        <v>31948.33504363626</v>
      </c>
      <c r="S69" s="429">
        <v>32150.89038385437</v>
      </c>
      <c r="T69" s="429">
        <v>31849.228693816407</v>
      </c>
      <c r="U69" s="429">
        <v>35728.066460992479</v>
      </c>
      <c r="V69" s="429">
        <v>33013.349593775223</v>
      </c>
      <c r="W69" s="429">
        <v>32677.284057656878</v>
      </c>
      <c r="X69" s="429">
        <v>30740.241635687737</v>
      </c>
      <c r="Y69" s="429">
        <v>31291.441487898774</v>
      </c>
      <c r="Z69" s="429">
        <v>34929.420180722889</v>
      </c>
      <c r="AA69" s="429">
        <v>37016.307522584022</v>
      </c>
      <c r="AB69" s="429">
        <f t="shared" si="9"/>
        <v>389948.51663022727</v>
      </c>
      <c r="AC69" s="429">
        <v>30453.685301996033</v>
      </c>
      <c r="AD69" s="429">
        <v>27822.463370602727</v>
      </c>
      <c r="AE69" s="429">
        <v>32619.583976227208</v>
      </c>
      <c r="AF69" s="429">
        <v>29849.895596913302</v>
      </c>
      <c r="AG69" s="429">
        <v>31971.693777810193</v>
      </c>
      <c r="AH69" s="429">
        <v>33169.4851776094</v>
      </c>
      <c r="AI69" s="429">
        <v>33936.362512582331</v>
      </c>
      <c r="AJ69" s="429">
        <v>34955.01243394467</v>
      </c>
      <c r="AK69" s="429">
        <v>34598.256193872417</v>
      </c>
      <c r="AL69" s="429">
        <v>36593.086984899011</v>
      </c>
      <c r="AM69" s="429">
        <v>37485.479661209283</v>
      </c>
      <c r="AN69" s="429">
        <v>40196.60482491109</v>
      </c>
      <c r="AO69" s="429">
        <f t="shared" si="10"/>
        <v>403651.60981257766</v>
      </c>
      <c r="AP69" s="429">
        <v>34673.32933997229</v>
      </c>
      <c r="AQ69" s="429">
        <v>33147.780205284631</v>
      </c>
      <c r="AR69" s="429">
        <v>32900.963906937002</v>
      </c>
      <c r="AS69" s="429">
        <f t="shared" si="11"/>
        <v>100722.07345219392</v>
      </c>
    </row>
    <row r="70" spans="2:45">
      <c r="B70" s="243" t="s">
        <v>1162</v>
      </c>
      <c r="C70" s="429">
        <v>9407.43</v>
      </c>
      <c r="D70" s="429">
        <v>10975</v>
      </c>
      <c r="E70" s="429">
        <v>9784.7099999999991</v>
      </c>
      <c r="F70" s="429">
        <v>10687.86</v>
      </c>
      <c r="G70" s="429">
        <v>10105.11</v>
      </c>
      <c r="H70" s="429">
        <v>12560.9</v>
      </c>
      <c r="I70" s="429">
        <v>10482.99</v>
      </c>
      <c r="J70" s="429">
        <v>11067.41</v>
      </c>
      <c r="K70" s="429">
        <v>10033.69</v>
      </c>
      <c r="L70" s="429">
        <v>12288.220009237875</v>
      </c>
      <c r="M70" s="429">
        <v>9071.7805027590439</v>
      </c>
      <c r="N70" s="429">
        <v>9096.3066625216161</v>
      </c>
      <c r="O70" s="429">
        <f t="shared" si="8"/>
        <v>125561.40717451854</v>
      </c>
      <c r="P70" s="429">
        <v>10076.984297520661</v>
      </c>
      <c r="Q70" s="429">
        <v>10803.296228176907</v>
      </c>
      <c r="R70" s="429">
        <v>9260.8681309370259</v>
      </c>
      <c r="S70" s="429">
        <v>8685.238622872972</v>
      </c>
      <c r="T70" s="429">
        <v>9827.1315469046986</v>
      </c>
      <c r="U70" s="429">
        <v>9613.5136007097772</v>
      </c>
      <c r="V70" s="429">
        <v>7692.5168931104954</v>
      </c>
      <c r="W70" s="429">
        <v>8551.6819840323697</v>
      </c>
      <c r="X70" s="429">
        <v>8006.2153478491782</v>
      </c>
      <c r="Y70" s="429">
        <v>12127.621355885583</v>
      </c>
      <c r="Z70" s="429">
        <v>8438.4795745481915</v>
      </c>
      <c r="AA70" s="429">
        <v>8294.32128550372</v>
      </c>
      <c r="AB70" s="429">
        <f t="shared" si="9"/>
        <v>111377.86886805159</v>
      </c>
      <c r="AC70" s="429">
        <v>8546.8560442409071</v>
      </c>
      <c r="AD70" s="429">
        <v>10783.460767397095</v>
      </c>
      <c r="AE70" s="429">
        <v>7525.7420424024222</v>
      </c>
      <c r="AF70" s="429">
        <v>8238.8492056286905</v>
      </c>
      <c r="AG70" s="429">
        <v>7902.2458603836894</v>
      </c>
      <c r="AH70" s="429">
        <v>8407.1946068969482</v>
      </c>
      <c r="AI70" s="429">
        <v>7450.5723241563192</v>
      </c>
      <c r="AJ70" s="429">
        <v>7413.472043052534</v>
      </c>
      <c r="AK70" s="429">
        <v>7680.9417673307089</v>
      </c>
      <c r="AL70" s="429">
        <v>12843.798653517752</v>
      </c>
      <c r="AM70" s="429"/>
      <c r="AN70" s="429"/>
      <c r="AO70" s="429">
        <f t="shared" si="10"/>
        <v>86793.133315007057</v>
      </c>
      <c r="AP70" s="429"/>
      <c r="AQ70" s="429"/>
      <c r="AR70" s="429"/>
      <c r="AS70" s="429">
        <f t="shared" si="11"/>
        <v>0</v>
      </c>
    </row>
    <row r="71" spans="2:45">
      <c r="B71" s="243" t="s">
        <v>259</v>
      </c>
      <c r="C71" s="429">
        <v>96993.02</v>
      </c>
      <c r="D71" s="429">
        <v>87829.71</v>
      </c>
      <c r="E71" s="429">
        <v>98572.14</v>
      </c>
      <c r="F71" s="429">
        <v>91557</v>
      </c>
      <c r="G71" s="429">
        <v>96850.34</v>
      </c>
      <c r="H71" s="429">
        <v>97177.69</v>
      </c>
      <c r="I71" s="429">
        <v>92372.08</v>
      </c>
      <c r="J71" s="429">
        <v>100413.82</v>
      </c>
      <c r="K71" s="429">
        <v>92176.88</v>
      </c>
      <c r="L71" s="429">
        <v>82892.62754734412</v>
      </c>
      <c r="M71" s="429">
        <v>139850.25178826897</v>
      </c>
      <c r="N71" s="429">
        <v>168936.51096819324</v>
      </c>
      <c r="O71" s="429">
        <f t="shared" si="8"/>
        <v>1245622.0703038061</v>
      </c>
      <c r="P71" s="429">
        <v>83586.15472129418</v>
      </c>
      <c r="Q71" s="429">
        <v>83187.357064033306</v>
      </c>
      <c r="R71" s="429">
        <v>91515.201687080495</v>
      </c>
      <c r="S71" s="429">
        <v>85589.584883260773</v>
      </c>
      <c r="T71" s="429">
        <v>88957.315801921912</v>
      </c>
      <c r="U71" s="429">
        <v>93696.343838848232</v>
      </c>
      <c r="V71" s="429">
        <v>81653.07593740875</v>
      </c>
      <c r="W71" s="429">
        <v>94687.912178028258</v>
      </c>
      <c r="X71" s="429">
        <v>104384.63396176316</v>
      </c>
      <c r="Y71" s="429">
        <v>112740.37255913088</v>
      </c>
      <c r="Z71" s="429">
        <v>144746.77788027108</v>
      </c>
      <c r="AA71" s="429">
        <v>168414.82604646112</v>
      </c>
      <c r="AB71" s="429">
        <f t="shared" si="9"/>
        <v>1233159.5565595021</v>
      </c>
      <c r="AC71" s="429">
        <v>84841.263613583345</v>
      </c>
      <c r="AD71" s="429">
        <v>87486.378950938059</v>
      </c>
      <c r="AE71" s="429">
        <v>93721.474712840718</v>
      </c>
      <c r="AF71" s="429">
        <v>89380.547035860218</v>
      </c>
      <c r="AG71" s="429">
        <v>90662.621854256329</v>
      </c>
      <c r="AH71" s="429">
        <v>91881.85439774135</v>
      </c>
      <c r="AI71" s="429">
        <v>89864.526745192212</v>
      </c>
      <c r="AJ71" s="429">
        <v>105388.12995414983</v>
      </c>
      <c r="AK71" s="429">
        <v>97848.386400552656</v>
      </c>
      <c r="AL71" s="429">
        <v>107289.76466065249</v>
      </c>
      <c r="AM71" s="429">
        <v>134591.16296823576</v>
      </c>
      <c r="AN71" s="429">
        <v>161772.87244354066</v>
      </c>
      <c r="AO71" s="429">
        <f t="shared" si="10"/>
        <v>1234728.9837375437</v>
      </c>
      <c r="AP71" s="429">
        <v>79229.946389128061</v>
      </c>
      <c r="AQ71" s="429">
        <v>74870.435302361991</v>
      </c>
      <c r="AR71" s="429">
        <v>87409.103594434098</v>
      </c>
      <c r="AS71" s="429">
        <f t="shared" si="11"/>
        <v>241509.48528592417</v>
      </c>
    </row>
    <row r="72" spans="2:45">
      <c r="B72" s="243" t="s">
        <v>659</v>
      </c>
      <c r="C72" s="429">
        <v>29973.83</v>
      </c>
      <c r="D72" s="429">
        <v>27582.78</v>
      </c>
      <c r="E72" s="429">
        <v>31570.400000000001</v>
      </c>
      <c r="F72" s="429">
        <v>34989</v>
      </c>
      <c r="G72" s="429">
        <v>31909.47</v>
      </c>
      <c r="H72" s="429">
        <v>31749.18</v>
      </c>
      <c r="I72" s="429">
        <v>30546.04</v>
      </c>
      <c r="J72" s="429">
        <v>31670.26</v>
      </c>
      <c r="K72" s="429">
        <v>29907.53</v>
      </c>
      <c r="L72" s="429">
        <v>32366.196360277136</v>
      </c>
      <c r="M72" s="429">
        <v>38350.269364398118</v>
      </c>
      <c r="N72" s="429">
        <v>62031.335166223027</v>
      </c>
      <c r="O72" s="429">
        <f t="shared" si="8"/>
        <v>412646.29089089821</v>
      </c>
      <c r="P72" s="429">
        <v>33536.056128011252</v>
      </c>
      <c r="Q72" s="429">
        <v>31542.973317110442</v>
      </c>
      <c r="R72" s="429">
        <v>32447.392820493511</v>
      </c>
      <c r="S72" s="429">
        <v>32845.473684210519</v>
      </c>
      <c r="T72" s="429">
        <v>32717.138449678943</v>
      </c>
      <c r="U72" s="429">
        <v>31079.642691508885</v>
      </c>
      <c r="V72" s="429">
        <v>31028.893917793153</v>
      </c>
      <c r="W72" s="429">
        <v>31742.003901593151</v>
      </c>
      <c r="X72" s="429">
        <v>28677.472384492834</v>
      </c>
      <c r="Y72" s="429">
        <v>25883.252183030792</v>
      </c>
      <c r="Z72" s="429">
        <v>26173.288328313254</v>
      </c>
      <c r="AA72" s="429">
        <v>47080.284879777901</v>
      </c>
      <c r="AB72" s="429">
        <f t="shared" si="9"/>
        <v>384753.87268601463</v>
      </c>
      <c r="AC72" s="429">
        <v>23951.35933638642</v>
      </c>
      <c r="AD72" s="429">
        <v>22765.123028894584</v>
      </c>
      <c r="AE72" s="429">
        <v>25111.032116120921</v>
      </c>
      <c r="AF72" s="429">
        <v>22775.758547435322</v>
      </c>
      <c r="AG72" s="429">
        <v>22964.611897293747</v>
      </c>
      <c r="AH72" s="429">
        <v>23094.057733859583</v>
      </c>
      <c r="AI72" s="429">
        <v>23012.076147420834</v>
      </c>
      <c r="AJ72" s="429">
        <v>24550.632771215416</v>
      </c>
      <c r="AK72" s="429">
        <v>21390.219936147572</v>
      </c>
      <c r="AL72" s="429">
        <v>24473.56942966731</v>
      </c>
      <c r="AM72" s="429">
        <v>25876.865876430107</v>
      </c>
      <c r="AN72" s="429">
        <v>40949.935231884185</v>
      </c>
      <c r="AO72" s="429">
        <f t="shared" si="10"/>
        <v>300915.24205275602</v>
      </c>
      <c r="AP72" s="429">
        <v>23529.652315525436</v>
      </c>
      <c r="AQ72" s="429">
        <v>18869.66651552001</v>
      </c>
      <c r="AR72" s="429">
        <v>19861.121812925801</v>
      </c>
      <c r="AS72" s="429">
        <f t="shared" si="11"/>
        <v>62260.440643971247</v>
      </c>
    </row>
    <row r="73" spans="2:45">
      <c r="B73" s="243" t="s">
        <v>971</v>
      </c>
      <c r="C73" s="429">
        <v>23292.33</v>
      </c>
      <c r="D73" s="429">
        <v>21364.77</v>
      </c>
      <c r="E73" s="429">
        <v>23938.62</v>
      </c>
      <c r="F73" s="429">
        <v>24424.99</v>
      </c>
      <c r="G73" s="429">
        <v>22896.92</v>
      </c>
      <c r="H73" s="429">
        <v>24169.06</v>
      </c>
      <c r="I73" s="429">
        <v>25090.31</v>
      </c>
      <c r="J73" s="429">
        <v>27344.44</v>
      </c>
      <c r="K73" s="429">
        <v>22091.29</v>
      </c>
      <c r="L73" s="429">
        <v>24321.062392609703</v>
      </c>
      <c r="M73" s="429">
        <v>26510.421827099937</v>
      </c>
      <c r="N73" s="429">
        <v>29490.64188703441</v>
      </c>
      <c r="O73" s="429">
        <f t="shared" si="8"/>
        <v>294934.85610674403</v>
      </c>
      <c r="P73" s="429">
        <v>24878.635308598557</v>
      </c>
      <c r="Q73" s="429">
        <v>26584.671741037324</v>
      </c>
      <c r="R73" s="429">
        <v>23558.433406452707</v>
      </c>
      <c r="S73" s="429">
        <v>23518.561139691334</v>
      </c>
      <c r="T73" s="429">
        <v>22777.044438799192</v>
      </c>
      <c r="U73" s="429">
        <v>25202.364849878006</v>
      </c>
      <c r="V73" s="429">
        <v>25315.840722101024</v>
      </c>
      <c r="W73" s="429">
        <v>26532.998627217225</v>
      </c>
      <c r="X73" s="429">
        <v>23507.843467870422</v>
      </c>
      <c r="Y73" s="429">
        <v>29014.777537128703</v>
      </c>
      <c r="Z73" s="429">
        <v>28567.14838102409</v>
      </c>
      <c r="AA73" s="429">
        <v>31169.468382359581</v>
      </c>
      <c r="AB73" s="429">
        <f t="shared" si="9"/>
        <v>310627.78800215817</v>
      </c>
      <c r="AC73" s="429">
        <v>29258.864218439478</v>
      </c>
      <c r="AD73" s="429">
        <v>29518.092578370455</v>
      </c>
      <c r="AE73" s="429">
        <v>32322.687010686321</v>
      </c>
      <c r="AF73" s="429">
        <v>27706.405737630514</v>
      </c>
      <c r="AG73" s="429">
        <v>29605.574841345104</v>
      </c>
      <c r="AH73" s="429">
        <v>31768.462735155998</v>
      </c>
      <c r="AI73" s="429">
        <v>30684.782647853488</v>
      </c>
      <c r="AJ73" s="429">
        <v>33860.570620920109</v>
      </c>
      <c r="AK73" s="429">
        <v>28443.510464703802</v>
      </c>
      <c r="AL73" s="429">
        <v>32947.935644228273</v>
      </c>
      <c r="AM73" s="429">
        <v>30319.690920532732</v>
      </c>
      <c r="AN73" s="429">
        <v>34296.053713640722</v>
      </c>
      <c r="AO73" s="429">
        <f t="shared" si="10"/>
        <v>370732.63113350701</v>
      </c>
      <c r="AP73" s="429">
        <v>29645.487177567295</v>
      </c>
      <c r="AQ73" s="429">
        <v>29753.275485386861</v>
      </c>
      <c r="AR73" s="429">
        <v>27695.447310448701</v>
      </c>
      <c r="AS73" s="429">
        <f t="shared" si="11"/>
        <v>87094.20997340286</v>
      </c>
    </row>
    <row r="74" spans="2:45">
      <c r="B74" s="243" t="s">
        <v>1163</v>
      </c>
      <c r="C74" s="429">
        <v>10731.99</v>
      </c>
      <c r="D74" s="429">
        <v>13431.09</v>
      </c>
      <c r="E74" s="429">
        <v>10222.02</v>
      </c>
      <c r="F74" s="429">
        <v>11564.24</v>
      </c>
      <c r="G74" s="429">
        <v>9096.02</v>
      </c>
      <c r="H74" s="429">
        <v>12129.47</v>
      </c>
      <c r="I74" s="429">
        <v>13492.07</v>
      </c>
      <c r="J74" s="429">
        <v>14818.22</v>
      </c>
      <c r="K74" s="429">
        <v>9291.92</v>
      </c>
      <c r="L74" s="429">
        <v>8733.7866050808316</v>
      </c>
      <c r="M74" s="429">
        <v>14280.768444716943</v>
      </c>
      <c r="N74" s="429">
        <v>34335.920104144403</v>
      </c>
      <c r="O74" s="429">
        <f t="shared" si="8"/>
        <v>162127.51515394216</v>
      </c>
      <c r="P74" s="429">
        <v>15239.289607877614</v>
      </c>
      <c r="Q74" s="429">
        <v>13931.82422681871</v>
      </c>
      <c r="R74" s="429">
        <v>10082.506896129695</v>
      </c>
      <c r="S74" s="429">
        <v>10391.848041155519</v>
      </c>
      <c r="T74" s="429">
        <v>12829.485708278948</v>
      </c>
      <c r="U74" s="429">
        <v>11840.985622970984</v>
      </c>
      <c r="V74" s="429">
        <v>13622.89458767756</v>
      </c>
      <c r="W74" s="429">
        <v>13652.859362017269</v>
      </c>
      <c r="X74" s="429">
        <v>12096.747211895912</v>
      </c>
      <c r="Y74" s="429"/>
      <c r="Z74" s="429"/>
      <c r="AA74" s="429"/>
      <c r="AB74" s="429">
        <f t="shared" si="9"/>
        <v>113688.44126482221</v>
      </c>
      <c r="AC74" s="429"/>
      <c r="AD74" s="429"/>
      <c r="AE74" s="429"/>
      <c r="AF74" s="429"/>
      <c r="AG74" s="429"/>
      <c r="AH74" s="429"/>
      <c r="AI74" s="429"/>
      <c r="AJ74" s="429"/>
      <c r="AK74" s="429"/>
      <c r="AL74" s="429"/>
      <c r="AM74" s="429"/>
      <c r="AN74" s="429"/>
      <c r="AO74" s="429">
        <f t="shared" si="10"/>
        <v>0</v>
      </c>
      <c r="AP74" s="429"/>
      <c r="AQ74" s="429"/>
      <c r="AR74" s="429"/>
      <c r="AS74" s="429">
        <f t="shared" si="11"/>
        <v>0</v>
      </c>
    </row>
    <row r="75" spans="2:45">
      <c r="B75" s="243" t="s">
        <v>1164</v>
      </c>
      <c r="C75" s="429">
        <v>22557.3</v>
      </c>
      <c r="D75" s="429">
        <v>20687.12</v>
      </c>
      <c r="E75" s="429">
        <v>18386.29</v>
      </c>
      <c r="F75" s="429">
        <v>20570.400000000001</v>
      </c>
      <c r="G75" s="429">
        <v>19737.52</v>
      </c>
      <c r="H75" s="429">
        <v>14553.97</v>
      </c>
      <c r="I75" s="429">
        <v>16166.22</v>
      </c>
      <c r="J75" s="429">
        <v>19449.580000000002</v>
      </c>
      <c r="K75" s="429">
        <v>14272.37</v>
      </c>
      <c r="L75" s="429">
        <v>22705.281182448038</v>
      </c>
      <c r="M75" s="429">
        <v>31157.327610872675</v>
      </c>
      <c r="N75" s="429">
        <v>31701.874113509632</v>
      </c>
      <c r="O75" s="429">
        <f t="shared" si="8"/>
        <v>251945.25290683037</v>
      </c>
      <c r="P75" s="429">
        <v>24366.277650782482</v>
      </c>
      <c r="Q75" s="429">
        <v>16921.886873602896</v>
      </c>
      <c r="R75" s="429">
        <v>15650.015967011552</v>
      </c>
      <c r="S75" s="429">
        <v>14628.914918876135</v>
      </c>
      <c r="T75" s="429">
        <v>12973.256812985623</v>
      </c>
      <c r="U75" s="429">
        <v>18274.835964753089</v>
      </c>
      <c r="V75" s="429">
        <v>15226.011456740924</v>
      </c>
      <c r="W75" s="429">
        <v>16867.4511036451</v>
      </c>
      <c r="X75" s="429">
        <v>22847.012612851835</v>
      </c>
      <c r="Y75" s="429">
        <v>27599.258714933985</v>
      </c>
      <c r="Z75" s="429">
        <v>35771.217356927707</v>
      </c>
      <c r="AA75" s="429">
        <v>75286.561928617273</v>
      </c>
      <c r="AB75" s="429">
        <f t="shared" si="9"/>
        <v>296412.7013617286</v>
      </c>
      <c r="AC75" s="429"/>
      <c r="AD75" s="429"/>
      <c r="AE75" s="429"/>
      <c r="AF75" s="429"/>
      <c r="AG75" s="429"/>
      <c r="AH75" s="429"/>
      <c r="AI75" s="429"/>
      <c r="AJ75" s="429"/>
      <c r="AK75" s="429"/>
      <c r="AL75" s="429"/>
      <c r="AM75" s="429"/>
      <c r="AN75" s="429"/>
      <c r="AO75" s="429">
        <f t="shared" si="10"/>
        <v>0</v>
      </c>
      <c r="AP75" s="429"/>
      <c r="AQ75" s="429"/>
      <c r="AR75" s="429"/>
      <c r="AS75" s="429">
        <f t="shared" si="11"/>
        <v>0</v>
      </c>
    </row>
    <row r="76" spans="2:45">
      <c r="B76" s="243" t="s">
        <v>1165</v>
      </c>
      <c r="C76" s="429">
        <v>13083.46</v>
      </c>
      <c r="D76" s="429">
        <v>11791.48</v>
      </c>
      <c r="E76" s="429">
        <v>20140.52</v>
      </c>
      <c r="F76" s="429">
        <v>21616.18</v>
      </c>
      <c r="G76" s="429">
        <v>32940.69</v>
      </c>
      <c r="H76" s="429">
        <v>20309.13</v>
      </c>
      <c r="I76" s="429">
        <v>14931.95</v>
      </c>
      <c r="J76" s="429">
        <v>18426.41</v>
      </c>
      <c r="K76" s="429">
        <v>17930.79</v>
      </c>
      <c r="L76" s="429">
        <v>29112.273810623556</v>
      </c>
      <c r="M76" s="429">
        <v>40229.641528714492</v>
      </c>
      <c r="N76" s="429">
        <v>34267.542697262325</v>
      </c>
      <c r="O76" s="429">
        <f t="shared" si="8"/>
        <v>274780.06803660037</v>
      </c>
      <c r="P76" s="429">
        <v>19916.131528046422</v>
      </c>
      <c r="Q76" s="429">
        <v>15553.522254605134</v>
      </c>
      <c r="R76" s="429">
        <v>19660.184223161581</v>
      </c>
      <c r="S76" s="429">
        <v>24207.843292441627</v>
      </c>
      <c r="T76" s="429">
        <v>22901.663954028219</v>
      </c>
      <c r="U76" s="429">
        <v>22276.409977214527</v>
      </c>
      <c r="V76" s="429">
        <v>16380.299043267656</v>
      </c>
      <c r="W76" s="429">
        <v>12323.319750009032</v>
      </c>
      <c r="X76" s="429">
        <v>20656.000132766865</v>
      </c>
      <c r="Y76" s="429">
        <v>24833.302736523645</v>
      </c>
      <c r="Z76" s="429">
        <v>27842.107172439755</v>
      </c>
      <c r="AA76" s="429">
        <v>23189.673071880054</v>
      </c>
      <c r="AB76" s="429">
        <f t="shared" si="9"/>
        <v>249740.4571363845</v>
      </c>
      <c r="AC76" s="429">
        <v>14011.684265099804</v>
      </c>
      <c r="AD76" s="429">
        <v>12517.609040404544</v>
      </c>
      <c r="AE76" s="429">
        <v>23529.864563689353</v>
      </c>
      <c r="AF76" s="429">
        <v>21992.522596459381</v>
      </c>
      <c r="AG76" s="429">
        <v>20615.150630972355</v>
      </c>
      <c r="AH76" s="429">
        <v>18077.400074904206</v>
      </c>
      <c r="AI76" s="429">
        <v>15469.948575767739</v>
      </c>
      <c r="AJ76" s="429">
        <v>16453.311917158844</v>
      </c>
      <c r="AK76" s="429">
        <v>19971.519165064135</v>
      </c>
      <c r="AL76" s="429">
        <v>32358.219156526327</v>
      </c>
      <c r="AM76" s="429">
        <v>29897.518904810535</v>
      </c>
      <c r="AN76" s="429">
        <v>29083.330944467834</v>
      </c>
      <c r="AO76" s="429">
        <f t="shared" si="10"/>
        <v>253978.07983532504</v>
      </c>
      <c r="AP76" s="429">
        <v>22749.531129497209</v>
      </c>
      <c r="AQ76" s="429">
        <v>15388.239828517249</v>
      </c>
      <c r="AR76" s="429">
        <v>31199.454300400601</v>
      </c>
      <c r="AS76" s="429">
        <f t="shared" si="11"/>
        <v>69337.225258415056</v>
      </c>
    </row>
    <row r="77" spans="2:45">
      <c r="B77" s="243" t="s">
        <v>172</v>
      </c>
      <c r="C77" s="429"/>
      <c r="D77" s="429"/>
      <c r="E77" s="429"/>
      <c r="F77" s="429"/>
      <c r="G77" s="429"/>
      <c r="H77" s="429"/>
      <c r="I77" s="429"/>
      <c r="J77" s="429"/>
      <c r="K77" s="429"/>
      <c r="L77" s="429"/>
      <c r="M77" s="429"/>
      <c r="N77" s="429"/>
      <c r="O77" s="429">
        <f t="shared" si="8"/>
        <v>0</v>
      </c>
      <c r="P77" s="429"/>
      <c r="Q77" s="429"/>
      <c r="R77" s="429"/>
      <c r="S77" s="429"/>
      <c r="T77" s="429"/>
      <c r="U77" s="429">
        <v>57468.338273546673</v>
      </c>
      <c r="V77" s="429">
        <v>69339.214345832093</v>
      </c>
      <c r="W77" s="429">
        <v>68176.322640078026</v>
      </c>
      <c r="X77" s="429">
        <v>54980.397769516741</v>
      </c>
      <c r="Y77" s="429">
        <v>77032.461788366301</v>
      </c>
      <c r="Z77" s="429">
        <v>104558.74145331324</v>
      </c>
      <c r="AA77" s="429">
        <v>255270.27777225166</v>
      </c>
      <c r="AB77" s="429">
        <f t="shared" si="9"/>
        <v>686825.75404290471</v>
      </c>
      <c r="AC77" s="429">
        <v>57010.696016590351</v>
      </c>
      <c r="AD77" s="429">
        <v>49921.818852794211</v>
      </c>
      <c r="AE77" s="429">
        <v>65431.467340990908</v>
      </c>
      <c r="AF77" s="429">
        <v>57718.846082614633</v>
      </c>
      <c r="AG77" s="429">
        <v>62871.470493836161</v>
      </c>
      <c r="AH77" s="429">
        <v>68510.665552706632</v>
      </c>
      <c r="AI77" s="429">
        <v>62649.556501315616</v>
      </c>
      <c r="AJ77" s="429">
        <v>68656.91253497047</v>
      </c>
      <c r="AK77" s="429">
        <v>75257.156886540586</v>
      </c>
      <c r="AL77" s="429">
        <v>81051.432438956792</v>
      </c>
      <c r="AM77" s="429">
        <v>115523.26617354252</v>
      </c>
      <c r="AN77" s="429">
        <v>313193.10222254077</v>
      </c>
      <c r="AO77" s="429">
        <f t="shared" si="10"/>
        <v>1077796.3910973996</v>
      </c>
      <c r="AP77" s="429">
        <v>62034.45119988019</v>
      </c>
      <c r="AQ77" s="429">
        <v>56990.289377138368</v>
      </c>
      <c r="AR77" s="429">
        <v>63362.318135764901</v>
      </c>
      <c r="AS77" s="429">
        <f t="shared" si="11"/>
        <v>182387.05871278344</v>
      </c>
    </row>
    <row r="78" spans="2:45">
      <c r="B78" s="243" t="s">
        <v>355</v>
      </c>
      <c r="C78" s="429">
        <v>21660.66</v>
      </c>
      <c r="D78" s="429">
        <v>18082.41</v>
      </c>
      <c r="E78" s="429">
        <v>15602.67</v>
      </c>
      <c r="F78" s="429">
        <v>18469.13</v>
      </c>
      <c r="G78" s="429">
        <v>20076.900000000001</v>
      </c>
      <c r="H78" s="429">
        <v>26453.75</v>
      </c>
      <c r="I78" s="429">
        <v>22564.84</v>
      </c>
      <c r="J78" s="429">
        <v>25378.53</v>
      </c>
      <c r="K78" s="429">
        <v>18366.22</v>
      </c>
      <c r="L78" s="429">
        <v>15101.938106235566</v>
      </c>
      <c r="M78" s="429">
        <v>24614.551399959124</v>
      </c>
      <c r="N78" s="429">
        <v>36970.07014203276</v>
      </c>
      <c r="O78" s="429">
        <f t="shared" si="8"/>
        <v>263341.66964822746</v>
      </c>
      <c r="P78" s="429">
        <v>24586.462106558818</v>
      </c>
      <c r="Q78" s="429">
        <v>17339.028324042898</v>
      </c>
      <c r="R78" s="429">
        <v>19322.910213803556</v>
      </c>
      <c r="S78" s="429">
        <v>19914.76058567471</v>
      </c>
      <c r="T78" s="429">
        <v>26073.207950454194</v>
      </c>
      <c r="U78" s="429">
        <v>25968.866573911644</v>
      </c>
      <c r="V78" s="429">
        <v>25966.663803912805</v>
      </c>
      <c r="W78" s="429">
        <v>22539.926303240489</v>
      </c>
      <c r="X78" s="429">
        <v>17973.274030801917</v>
      </c>
      <c r="Y78" s="429">
        <v>18281.354854235418</v>
      </c>
      <c r="Z78" s="429">
        <v>22269.962349397589</v>
      </c>
      <c r="AA78" s="429">
        <v>31220.038521706883</v>
      </c>
      <c r="AB78" s="429">
        <f t="shared" si="9"/>
        <v>271456.45561774098</v>
      </c>
      <c r="AC78" s="429">
        <v>23877.708459345031</v>
      </c>
      <c r="AD78" s="429">
        <v>20301.572894744717</v>
      </c>
      <c r="AE78" s="429">
        <v>18763.51220069718</v>
      </c>
      <c r="AF78" s="429">
        <v>17948.564684521112</v>
      </c>
      <c r="AG78" s="429">
        <v>22559.508352177403</v>
      </c>
      <c r="AH78" s="429">
        <v>22915.578001209989</v>
      </c>
      <c r="AI78" s="429">
        <v>30590.645805004675</v>
      </c>
      <c r="AJ78" s="429">
        <v>22223.354445135221</v>
      </c>
      <c r="AK78" s="429">
        <v>19293.549410952004</v>
      </c>
      <c r="AL78" s="429">
        <v>19506.456140978302</v>
      </c>
      <c r="AM78" s="429">
        <v>21526.621480816641</v>
      </c>
      <c r="AN78" s="429">
        <v>26012.629334671099</v>
      </c>
      <c r="AO78" s="429">
        <f t="shared" si="10"/>
        <v>265519.70121025335</v>
      </c>
      <c r="AP78" s="429">
        <v>23243.188199618133</v>
      </c>
      <c r="AQ78" s="429">
        <v>14708.273218187062</v>
      </c>
      <c r="AR78" s="429">
        <v>16407.477017744401</v>
      </c>
      <c r="AS78" s="429">
        <f t="shared" si="11"/>
        <v>54358.938435549593</v>
      </c>
    </row>
    <row r="79" spans="2:45">
      <c r="B79" s="243" t="s">
        <v>731</v>
      </c>
      <c r="C79" s="429">
        <v>63457.26</v>
      </c>
      <c r="D79" s="429">
        <v>75056.09</v>
      </c>
      <c r="E79" s="429">
        <v>70326.52</v>
      </c>
      <c r="F79" s="429">
        <v>81027.31</v>
      </c>
      <c r="G79" s="429">
        <v>60724.25</v>
      </c>
      <c r="H79" s="429">
        <v>60704.89</v>
      </c>
      <c r="I79" s="429">
        <v>56928.65</v>
      </c>
      <c r="J79" s="429">
        <v>53348.91</v>
      </c>
      <c r="K79" s="429">
        <v>55525.54</v>
      </c>
      <c r="L79" s="429">
        <v>57780.149653579676</v>
      </c>
      <c r="M79" s="429">
        <v>56198.937257306359</v>
      </c>
      <c r="N79" s="429">
        <v>57020.261526803588</v>
      </c>
      <c r="O79" s="429">
        <f t="shared" si="8"/>
        <v>748098.76843768975</v>
      </c>
      <c r="P79" s="429">
        <v>59650.320028134338</v>
      </c>
      <c r="Q79" s="429">
        <v>55399.332220367287</v>
      </c>
      <c r="R79" s="429">
        <v>57938.719061561496</v>
      </c>
      <c r="S79" s="429">
        <v>70812.781954887207</v>
      </c>
      <c r="T79" s="429">
        <v>61195.590283556841</v>
      </c>
      <c r="U79" s="429">
        <v>65587.845058778461</v>
      </c>
      <c r="V79" s="429">
        <v>66549.719163846836</v>
      </c>
      <c r="W79" s="429">
        <v>72012.14912756042</v>
      </c>
      <c r="X79" s="429">
        <v>59791.171003717493</v>
      </c>
      <c r="Y79" s="429">
        <v>66093.767189218896</v>
      </c>
      <c r="Z79" s="429">
        <v>61543.559864457828</v>
      </c>
      <c r="AA79" s="429">
        <v>59676.424896235534</v>
      </c>
      <c r="AB79" s="429">
        <f t="shared" si="9"/>
        <v>756251.37985232263</v>
      </c>
      <c r="AC79" s="429">
        <v>56910.223796768354</v>
      </c>
      <c r="AD79" s="429">
        <v>60102.811661563319</v>
      </c>
      <c r="AE79" s="429">
        <v>58864.723698497051</v>
      </c>
      <c r="AF79" s="429">
        <v>55161.459827507955</v>
      </c>
      <c r="AG79" s="429">
        <v>58500.798745349777</v>
      </c>
      <c r="AH79" s="429">
        <v>61420.840655699911</v>
      </c>
      <c r="AI79" s="429">
        <v>64934.921503876227</v>
      </c>
      <c r="AJ79" s="429">
        <v>71392.003419334782</v>
      </c>
      <c r="AK79" s="429">
        <v>54728.250032673037</v>
      </c>
      <c r="AL79" s="429">
        <v>69129.181828748202</v>
      </c>
      <c r="AM79" s="429">
        <v>64412.903758266009</v>
      </c>
      <c r="AN79" s="429">
        <v>59143.846133173269</v>
      </c>
      <c r="AO79" s="429">
        <f t="shared" si="10"/>
        <v>734701.96506145783</v>
      </c>
      <c r="AP79" s="429">
        <v>67066.437048407024</v>
      </c>
      <c r="AQ79" s="429">
        <v>59741.786553444064</v>
      </c>
      <c r="AR79" s="429">
        <v>58671.410910645704</v>
      </c>
      <c r="AS79" s="429">
        <f t="shared" si="11"/>
        <v>185479.63451249679</v>
      </c>
    </row>
    <row r="80" spans="2:45">
      <c r="B80" s="243" t="s">
        <v>1166</v>
      </c>
      <c r="C80" s="429">
        <v>9966.73</v>
      </c>
      <c r="D80" s="429">
        <v>8372.1299999999992</v>
      </c>
      <c r="E80" s="429">
        <v>8321.67</v>
      </c>
      <c r="F80" s="429">
        <v>10047.620000000001</v>
      </c>
      <c r="G80" s="429">
        <v>10174.06</v>
      </c>
      <c r="H80" s="429">
        <v>11053.6</v>
      </c>
      <c r="I80" s="429">
        <v>11011.81</v>
      </c>
      <c r="J80" s="429">
        <v>10743.28</v>
      </c>
      <c r="K80" s="429">
        <v>9848.2199999999993</v>
      </c>
      <c r="L80" s="429">
        <v>11137.019861431871</v>
      </c>
      <c r="M80" s="429">
        <v>15647.005926834254</v>
      </c>
      <c r="N80" s="429">
        <v>44477.997551829329</v>
      </c>
      <c r="O80" s="429">
        <f t="shared" si="8"/>
        <v>160801.14334009544</v>
      </c>
      <c r="P80" s="429">
        <v>6694.5489713381394</v>
      </c>
      <c r="Q80" s="429">
        <v>7041.753204493365</v>
      </c>
      <c r="R80" s="429">
        <v>6077.9182632109132</v>
      </c>
      <c r="S80" s="429">
        <v>8160.5856747130974</v>
      </c>
      <c r="T80" s="429">
        <v>8621.8015540001907</v>
      </c>
      <c r="U80" s="429">
        <v>8930.3732381586124</v>
      </c>
      <c r="V80" s="429">
        <v>10983.300984214773</v>
      </c>
      <c r="W80" s="429">
        <v>9518.0340305624795</v>
      </c>
      <c r="X80" s="429">
        <v>6322.1455124800859</v>
      </c>
      <c r="Y80" s="429">
        <v>7080.7154152915264</v>
      </c>
      <c r="Z80" s="429">
        <v>6846.8618222891555</v>
      </c>
      <c r="AA80" s="429">
        <v>25200.918733666698</v>
      </c>
      <c r="AB80" s="429">
        <f t="shared" si="9"/>
        <v>111478.95740441904</v>
      </c>
      <c r="AC80" s="429">
        <v>5591.4663440767317</v>
      </c>
      <c r="AD80" s="429">
        <v>6566.3019519055269</v>
      </c>
      <c r="AE80" s="429">
        <v>7065.763757929024</v>
      </c>
      <c r="AF80" s="429">
        <v>5175.9418974126202</v>
      </c>
      <c r="AG80" s="429">
        <v>6063.6807936392152</v>
      </c>
      <c r="AH80" s="429">
        <v>7910.760277721758</v>
      </c>
      <c r="AI80" s="429">
        <v>6238.0295618697783</v>
      </c>
      <c r="AJ80" s="429">
        <v>4179.6821572894005</v>
      </c>
      <c r="AK80" s="429">
        <v>8136.479901420812</v>
      </c>
      <c r="AL80" s="429">
        <v>3656.5737123034146</v>
      </c>
      <c r="AM80" s="429">
        <v>14634.892141994984</v>
      </c>
      <c r="AN80" s="429">
        <v>37258.067348090546</v>
      </c>
      <c r="AO80" s="429">
        <f t="shared" si="10"/>
        <v>112477.63984565382</v>
      </c>
      <c r="AP80" s="429">
        <v>8021.2571599715466</v>
      </c>
      <c r="AQ80" s="429">
        <v>6098.8911331876816</v>
      </c>
      <c r="AR80" s="429"/>
      <c r="AS80" s="429">
        <f t="shared" si="11"/>
        <v>14120.148293159229</v>
      </c>
    </row>
    <row r="81" spans="2:45">
      <c r="B81" s="243" t="s">
        <v>672</v>
      </c>
      <c r="C81" s="429">
        <v>12658.99</v>
      </c>
      <c r="D81" s="429">
        <v>12700.06</v>
      </c>
      <c r="E81" s="429">
        <v>13813.3</v>
      </c>
      <c r="F81" s="429">
        <v>11921.95</v>
      </c>
      <c r="G81" s="429">
        <v>11933.72</v>
      </c>
      <c r="H81" s="429">
        <v>11182.1</v>
      </c>
      <c r="I81" s="429">
        <v>13222.55</v>
      </c>
      <c r="J81" s="429">
        <v>11361.07</v>
      </c>
      <c r="K81" s="429">
        <v>16374.62</v>
      </c>
      <c r="L81" s="429">
        <v>14339.869893764435</v>
      </c>
      <c r="M81" s="429">
        <v>27042.376047414673</v>
      </c>
      <c r="N81" s="429">
        <v>49906.970660811785</v>
      </c>
      <c r="O81" s="429">
        <f t="shared" si="8"/>
        <v>206457.57660199091</v>
      </c>
      <c r="P81" s="429">
        <v>14984.140865130999</v>
      </c>
      <c r="Q81" s="429">
        <v>12102.385388076173</v>
      </c>
      <c r="R81" s="429">
        <v>12546.375751984109</v>
      </c>
      <c r="S81" s="429">
        <v>10833.085081123862</v>
      </c>
      <c r="T81" s="429">
        <v>13921.721471307057</v>
      </c>
      <c r="U81" s="429">
        <v>11064.444578872019</v>
      </c>
      <c r="V81" s="429">
        <v>11044.67039969769</v>
      </c>
      <c r="W81" s="429">
        <v>13298.061377840395</v>
      </c>
      <c r="X81" s="429">
        <v>16378.251460435478</v>
      </c>
      <c r="Y81" s="429">
        <v>16233.023703932888</v>
      </c>
      <c r="Z81" s="429">
        <v>24177.646705572286</v>
      </c>
      <c r="AA81" s="429">
        <v>50105.642869415024</v>
      </c>
      <c r="AB81" s="429">
        <f t="shared" si="9"/>
        <v>206689.44965338797</v>
      </c>
      <c r="AC81" s="429">
        <v>9014.2828998531077</v>
      </c>
      <c r="AD81" s="429">
        <v>9743.692562412105</v>
      </c>
      <c r="AE81" s="429">
        <v>12874.190068003883</v>
      </c>
      <c r="AF81" s="429">
        <v>14227.904312301411</v>
      </c>
      <c r="AG81" s="429">
        <v>12181.977241228391</v>
      </c>
      <c r="AH81" s="429">
        <v>12973.704128374289</v>
      </c>
      <c r="AI81" s="429">
        <v>10145.06982534833</v>
      </c>
      <c r="AJ81" s="429">
        <v>10192.470683089836</v>
      </c>
      <c r="AK81" s="429">
        <v>19023.916842478673</v>
      </c>
      <c r="AL81" s="429">
        <v>15517.21022468193</v>
      </c>
      <c r="AM81" s="429">
        <v>29009.796457346823</v>
      </c>
      <c r="AN81" s="429">
        <v>49963.355203396961</v>
      </c>
      <c r="AO81" s="429">
        <f t="shared" si="10"/>
        <v>204867.57044851573</v>
      </c>
      <c r="AP81" s="429">
        <v>14181.832054209875</v>
      </c>
      <c r="AQ81" s="429">
        <v>8962.7808236118544</v>
      </c>
      <c r="AR81" s="429"/>
      <c r="AS81" s="429">
        <f t="shared" si="11"/>
        <v>23144.612877821732</v>
      </c>
    </row>
    <row r="82" spans="2:45">
      <c r="B82" s="243" t="s">
        <v>93</v>
      </c>
      <c r="C82" s="429"/>
      <c r="D82" s="429"/>
      <c r="E82" s="429"/>
      <c r="F82" s="429"/>
      <c r="G82" s="429"/>
      <c r="H82" s="429"/>
      <c r="I82" s="429"/>
      <c r="J82" s="429"/>
      <c r="K82" s="429"/>
      <c r="L82" s="429"/>
      <c r="M82" s="429"/>
      <c r="N82" s="429"/>
      <c r="O82" s="429">
        <f t="shared" si="8"/>
        <v>0</v>
      </c>
      <c r="P82" s="429"/>
      <c r="Q82" s="429"/>
      <c r="R82" s="429"/>
      <c r="S82" s="429"/>
      <c r="T82" s="429"/>
      <c r="U82" s="429"/>
      <c r="V82" s="429"/>
      <c r="W82" s="429"/>
      <c r="X82" s="429"/>
      <c r="Y82" s="429"/>
      <c r="Z82" s="429"/>
      <c r="AA82" s="429"/>
      <c r="AB82" s="429">
        <f t="shared" si="9"/>
        <v>0</v>
      </c>
      <c r="AC82" s="429"/>
      <c r="AD82" s="429"/>
      <c r="AE82" s="429"/>
      <c r="AF82" s="429"/>
      <c r="AG82" s="429"/>
      <c r="AH82" s="429"/>
      <c r="AI82" s="429"/>
      <c r="AJ82" s="429"/>
      <c r="AK82" s="429">
        <v>146761.06965889366</v>
      </c>
      <c r="AL82" s="429">
        <v>130891.80051320107</v>
      </c>
      <c r="AM82" s="429">
        <v>139644.89822867338</v>
      </c>
      <c r="AN82" s="429">
        <v>142105.85428517679</v>
      </c>
      <c r="AO82" s="429">
        <f t="shared" si="10"/>
        <v>559403.62268594489</v>
      </c>
      <c r="AP82" s="429">
        <v>63477.932387405934</v>
      </c>
      <c r="AQ82" s="429">
        <v>63336.912073869476</v>
      </c>
      <c r="AR82" s="429"/>
      <c r="AS82" s="429">
        <f t="shared" si="11"/>
        <v>126814.84446127541</v>
      </c>
    </row>
    <row r="83" spans="2:45">
      <c r="B83" s="243" t="s">
        <v>1070</v>
      </c>
      <c r="C83" s="429">
        <v>39481.040000000001</v>
      </c>
      <c r="D83" s="429">
        <v>36969.81</v>
      </c>
      <c r="E83" s="429">
        <v>50920.41</v>
      </c>
      <c r="F83" s="429">
        <v>60094.37</v>
      </c>
      <c r="G83" s="429">
        <v>59371.5</v>
      </c>
      <c r="H83" s="429">
        <v>62557.3</v>
      </c>
      <c r="I83" s="429">
        <v>60566.48</v>
      </c>
      <c r="J83" s="429">
        <v>64416.68</v>
      </c>
      <c r="K83" s="429">
        <v>55351.54</v>
      </c>
      <c r="L83" s="429">
        <v>52273.474660508087</v>
      </c>
      <c r="M83" s="429">
        <v>54837.691395871661</v>
      </c>
      <c r="N83" s="429">
        <v>92790.761905687148</v>
      </c>
      <c r="O83" s="429">
        <f t="shared" si="8"/>
        <v>689631.05796206684</v>
      </c>
      <c r="P83" s="429">
        <v>41152.776894672061</v>
      </c>
      <c r="Q83" s="429">
        <v>51342.129368155962</v>
      </c>
      <c r="R83" s="429">
        <v>66575.748858490479</v>
      </c>
      <c r="S83" s="429">
        <v>64978.496636327654</v>
      </c>
      <c r="T83" s="429">
        <v>61453.988051543041</v>
      </c>
      <c r="U83" s="429">
        <v>65869.665880265355</v>
      </c>
      <c r="V83" s="429">
        <v>63147.538415293959</v>
      </c>
      <c r="W83" s="429">
        <v>73242.494418554241</v>
      </c>
      <c r="X83" s="429">
        <v>59950.722650026568</v>
      </c>
      <c r="Y83" s="429">
        <v>52399.958350522531</v>
      </c>
      <c r="Z83" s="429">
        <v>50387.298399849395</v>
      </c>
      <c r="AA83" s="429">
        <v>78762.964182046693</v>
      </c>
      <c r="AB83" s="429">
        <f t="shared" si="9"/>
        <v>729263.78210574808</v>
      </c>
      <c r="AC83" s="429">
        <v>37649.601676315571</v>
      </c>
      <c r="AD83" s="429">
        <v>37398.885309342615</v>
      </c>
      <c r="AE83" s="429">
        <v>46029.606263215035</v>
      </c>
      <c r="AF83" s="429">
        <v>43652.242614616443</v>
      </c>
      <c r="AG83" s="429">
        <v>47143.979976657662</v>
      </c>
      <c r="AH83" s="429">
        <v>17888.369220131943</v>
      </c>
      <c r="AI83" s="429"/>
      <c r="AJ83" s="429"/>
      <c r="AK83" s="429"/>
      <c r="AL83" s="429"/>
      <c r="AM83" s="429"/>
      <c r="AN83" s="429"/>
      <c r="AO83" s="429">
        <f t="shared" si="10"/>
        <v>229762.68506027927</v>
      </c>
      <c r="AP83" s="429"/>
      <c r="AQ83" s="429"/>
      <c r="AR83" s="429"/>
      <c r="AS83" s="429">
        <f t="shared" si="11"/>
        <v>0</v>
      </c>
    </row>
    <row r="84" spans="2:45">
      <c r="B84" s="243" t="s">
        <v>320</v>
      </c>
      <c r="C84" s="429"/>
      <c r="D84" s="429"/>
      <c r="E84" s="429"/>
      <c r="F84" s="429"/>
      <c r="G84" s="429"/>
      <c r="H84" s="429"/>
      <c r="I84" s="429"/>
      <c r="J84" s="429"/>
      <c r="K84" s="429"/>
      <c r="L84" s="429"/>
      <c r="M84" s="429"/>
      <c r="N84" s="429"/>
      <c r="O84" s="429">
        <f t="shared" si="8"/>
        <v>0</v>
      </c>
      <c r="P84" s="429"/>
      <c r="Q84" s="429"/>
      <c r="R84" s="429"/>
      <c r="S84" s="429"/>
      <c r="T84" s="429"/>
      <c r="U84" s="429"/>
      <c r="V84" s="429"/>
      <c r="W84" s="429"/>
      <c r="X84" s="429"/>
      <c r="Y84" s="429"/>
      <c r="Z84" s="429"/>
      <c r="AA84" s="429">
        <v>178569.28933780637</v>
      </c>
      <c r="AB84" s="429">
        <f t="shared" si="9"/>
        <v>178569.28933780637</v>
      </c>
      <c r="AC84" s="429">
        <v>83588.435150781996</v>
      </c>
      <c r="AD84" s="429">
        <v>77749.673352549842</v>
      </c>
      <c r="AE84" s="429">
        <v>85914.549402823017</v>
      </c>
      <c r="AF84" s="429">
        <v>71781.196550158886</v>
      </c>
      <c r="AG84" s="429">
        <v>75353.169450725793</v>
      </c>
      <c r="AH84" s="429">
        <v>83038.137766126005</v>
      </c>
      <c r="AI84" s="429">
        <v>84197.741360128537</v>
      </c>
      <c r="AJ84" s="429">
        <v>101037.81667702828</v>
      </c>
      <c r="AK84" s="429">
        <v>87909.964339724815</v>
      </c>
      <c r="AL84" s="429">
        <v>106190.42441907249</v>
      </c>
      <c r="AM84" s="429">
        <v>138101.36898682592</v>
      </c>
      <c r="AN84" s="429">
        <v>197051.4579544742</v>
      </c>
      <c r="AO84" s="429">
        <f t="shared" si="10"/>
        <v>1191913.9354104199</v>
      </c>
      <c r="AP84" s="429">
        <v>107570.33057541835</v>
      </c>
      <c r="AQ84" s="429">
        <v>99867.059647965682</v>
      </c>
      <c r="AR84" s="429"/>
      <c r="AS84" s="429">
        <f t="shared" si="11"/>
        <v>207437.39022338402</v>
      </c>
    </row>
    <row r="85" spans="2:45">
      <c r="B85" s="243" t="s">
        <v>1167</v>
      </c>
      <c r="C85" s="429">
        <v>22500.58</v>
      </c>
      <c r="D85" s="429">
        <v>22669.49</v>
      </c>
      <c r="E85" s="429">
        <v>23620.95</v>
      </c>
      <c r="F85" s="429">
        <v>26410.71</v>
      </c>
      <c r="G85" s="429">
        <v>25740.06</v>
      </c>
      <c r="H85" s="429">
        <v>27034.73</v>
      </c>
      <c r="I85" s="429">
        <v>24460.959999999999</v>
      </c>
      <c r="J85" s="429">
        <v>26693.64</v>
      </c>
      <c r="K85" s="429">
        <v>24681.1</v>
      </c>
      <c r="L85" s="429">
        <v>17339.78013856813</v>
      </c>
      <c r="M85" s="429">
        <v>23129.940731657469</v>
      </c>
      <c r="N85" s="429">
        <v>32603.798550527525</v>
      </c>
      <c r="O85" s="429">
        <f t="shared" si="8"/>
        <v>296885.73942075315</v>
      </c>
      <c r="P85" s="429">
        <v>20872.328116757515</v>
      </c>
      <c r="Q85" s="429">
        <v>21344.2064457712</v>
      </c>
      <c r="R85" s="429">
        <v>21627.593933288772</v>
      </c>
      <c r="S85" s="429">
        <v>21915.393747526708</v>
      </c>
      <c r="T85" s="429">
        <v>23001.531224541635</v>
      </c>
      <c r="U85" s="429">
        <v>24816.163571471781</v>
      </c>
      <c r="V85" s="429">
        <v>26886.126522269355</v>
      </c>
      <c r="W85" s="429">
        <v>21446.761316426429</v>
      </c>
      <c r="X85" s="429">
        <v>22742.52522570367</v>
      </c>
      <c r="Y85" s="429">
        <v>17726.082920792072</v>
      </c>
      <c r="Z85" s="429">
        <v>21077.445406626503</v>
      </c>
      <c r="AA85" s="429">
        <v>30730.849014802818</v>
      </c>
      <c r="AB85" s="429">
        <f t="shared" si="9"/>
        <v>274187.00744597847</v>
      </c>
      <c r="AC85" s="429">
        <v>20420.216020046664</v>
      </c>
      <c r="AD85" s="429">
        <v>16627.402479528431</v>
      </c>
      <c r="AE85" s="429">
        <v>22587.690725184293</v>
      </c>
      <c r="AF85" s="429">
        <v>14106.004539264643</v>
      </c>
      <c r="AG85" s="429">
        <v>19283.820847618354</v>
      </c>
      <c r="AH85" s="429">
        <v>14146.48958543401</v>
      </c>
      <c r="AI85" s="429">
        <v>20836.350150988041</v>
      </c>
      <c r="AJ85" s="429">
        <v>16989.388405346595</v>
      </c>
      <c r="AK85" s="429">
        <v>22077.590037527309</v>
      </c>
      <c r="AL85" s="429">
        <v>18168.245907355584</v>
      </c>
      <c r="AM85" s="429">
        <v>17810.405125189562</v>
      </c>
      <c r="AN85" s="429">
        <v>24464.98311370701</v>
      </c>
      <c r="AO85" s="429">
        <f t="shared" si="10"/>
        <v>227518.58693719053</v>
      </c>
      <c r="AP85" s="429">
        <v>12148.347122908164</v>
      </c>
      <c r="AQ85" s="429">
        <v>7373.6757492064789</v>
      </c>
      <c r="AR85" s="429"/>
      <c r="AS85" s="429">
        <f t="shared" si="11"/>
        <v>19522.022872114641</v>
      </c>
    </row>
    <row r="86" spans="2:45">
      <c r="B86" s="243" t="s">
        <v>1168</v>
      </c>
      <c r="C86" s="429">
        <v>29523.53</v>
      </c>
      <c r="D86" s="429">
        <v>33834.82</v>
      </c>
      <c r="E86" s="429">
        <v>33047.19</v>
      </c>
      <c r="F86" s="429">
        <v>32747.759999999998</v>
      </c>
      <c r="G86" s="429">
        <v>29801.68</v>
      </c>
      <c r="H86" s="429">
        <v>36105.379999999997</v>
      </c>
      <c r="I86" s="429">
        <v>38332.699999999997</v>
      </c>
      <c r="J86" s="429">
        <v>33761.839999999997</v>
      </c>
      <c r="K86" s="429">
        <v>28686.9</v>
      </c>
      <c r="L86" s="429">
        <v>39959.218438799078</v>
      </c>
      <c r="M86" s="429">
        <v>73268.497445330067</v>
      </c>
      <c r="N86" s="429">
        <v>140963.40806730525</v>
      </c>
      <c r="O86" s="429">
        <f t="shared" si="8"/>
        <v>550032.92395143444</v>
      </c>
      <c r="P86" s="429">
        <v>24199.819852294706</v>
      </c>
      <c r="Q86" s="429">
        <v>25165.827735491355</v>
      </c>
      <c r="R86" s="429">
        <v>27924.677392933467</v>
      </c>
      <c r="S86" s="429">
        <v>28040.546497823503</v>
      </c>
      <c r="T86" s="429">
        <v>32526.790718046195</v>
      </c>
      <c r="U86" s="429">
        <v>35139.184159054712</v>
      </c>
      <c r="V86" s="429">
        <v>39655.966007660718</v>
      </c>
      <c r="W86" s="429">
        <v>42926.543296846212</v>
      </c>
      <c r="X86" s="429">
        <v>31312.50358470526</v>
      </c>
      <c r="Y86" s="429">
        <v>42411.715741886677</v>
      </c>
      <c r="Z86" s="429">
        <v>81906.706005271073</v>
      </c>
      <c r="AA86" s="429">
        <v>153625.80484143703</v>
      </c>
      <c r="AB86" s="429">
        <f t="shared" si="9"/>
        <v>564836.0858334509</v>
      </c>
      <c r="AC86" s="429">
        <v>26462.461695325332</v>
      </c>
      <c r="AD86" s="429">
        <v>26062.646093695457</v>
      </c>
      <c r="AE86" s="429">
        <v>30729.668381050345</v>
      </c>
      <c r="AF86" s="429">
        <v>29644.297557875634</v>
      </c>
      <c r="AG86" s="429">
        <v>32567.063060763001</v>
      </c>
      <c r="AH86" s="429">
        <v>34199.130707844772</v>
      </c>
      <c r="AI86" s="429">
        <v>31889.266657248303</v>
      </c>
      <c r="AJ86" s="429">
        <v>34121.701002486792</v>
      </c>
      <c r="AK86" s="429">
        <v>26292.156009036429</v>
      </c>
      <c r="AL86" s="429">
        <v>43602.216223948781</v>
      </c>
      <c r="AM86" s="429">
        <v>76614.169787378894</v>
      </c>
      <c r="AN86" s="429">
        <v>162647.44523376541</v>
      </c>
      <c r="AO86" s="429">
        <f t="shared" si="10"/>
        <v>554832.22241041914</v>
      </c>
      <c r="AP86" s="429">
        <v>55570.079293175091</v>
      </c>
      <c r="AQ86" s="429"/>
      <c r="AR86" s="429"/>
      <c r="AS86" s="429">
        <f t="shared" si="11"/>
        <v>55570.079293175091</v>
      </c>
    </row>
    <row r="87" spans="2:45">
      <c r="B87" s="243" t="s">
        <v>1169</v>
      </c>
      <c r="C87" s="429">
        <v>44473.2</v>
      </c>
      <c r="D87" s="429">
        <v>29726.97</v>
      </c>
      <c r="E87" s="429">
        <v>31328.67</v>
      </c>
      <c r="F87" s="429">
        <v>47202.73</v>
      </c>
      <c r="G87" s="429">
        <v>61574.400000000001</v>
      </c>
      <c r="H87" s="429">
        <v>66655.13</v>
      </c>
      <c r="I87" s="429">
        <v>59484.32</v>
      </c>
      <c r="J87" s="429">
        <v>63547.199999999997</v>
      </c>
      <c r="K87" s="429">
        <v>55571.05</v>
      </c>
      <c r="L87" s="429">
        <v>54939.070669745961</v>
      </c>
      <c r="M87" s="429">
        <v>64735.295319844678</v>
      </c>
      <c r="N87" s="429">
        <v>87290.953426467444</v>
      </c>
      <c r="O87" s="429">
        <f t="shared" si="8"/>
        <v>666528.98941605818</v>
      </c>
      <c r="P87" s="429">
        <v>32511.816827852996</v>
      </c>
      <c r="Q87" s="429">
        <v>44470.538694434224</v>
      </c>
      <c r="R87" s="429">
        <v>56901.137687231101</v>
      </c>
      <c r="S87" s="429">
        <v>62572.217253660456</v>
      </c>
      <c r="T87" s="429">
        <v>64089.365715637228</v>
      </c>
      <c r="U87" s="429">
        <v>59694.243945718154</v>
      </c>
      <c r="V87" s="429">
        <v>55332.04288977824</v>
      </c>
      <c r="W87" s="429">
        <v>55439.175427188318</v>
      </c>
      <c r="X87" s="429">
        <v>55535.44556558683</v>
      </c>
      <c r="Y87" s="429">
        <v>58412.936640539032</v>
      </c>
      <c r="Z87" s="429">
        <v>61500.452936746988</v>
      </c>
      <c r="AA87" s="429">
        <v>89219.79154873536</v>
      </c>
      <c r="AB87" s="429">
        <f t="shared" si="9"/>
        <v>695679.16513310885</v>
      </c>
      <c r="AC87" s="429">
        <v>38899.549624125131</v>
      </c>
      <c r="AD87" s="429">
        <v>36887.557873948994</v>
      </c>
      <c r="AE87" s="429">
        <v>121491.60197725584</v>
      </c>
      <c r="AF87" s="429">
        <v>116138.05991829326</v>
      </c>
      <c r="AG87" s="429">
        <v>110005.70300532496</v>
      </c>
      <c r="AH87" s="429">
        <v>123032.46181325802</v>
      </c>
      <c r="AI87" s="429">
        <v>126862.53421512703</v>
      </c>
      <c r="AJ87" s="429">
        <v>111035.84111750078</v>
      </c>
      <c r="AK87" s="429">
        <v>91384.87791490079</v>
      </c>
      <c r="AL87" s="429">
        <v>89247.293570681373</v>
      </c>
      <c r="AM87" s="429">
        <v>83513.970680779486</v>
      </c>
      <c r="AN87" s="429">
        <v>136051.82877209329</v>
      </c>
      <c r="AO87" s="429">
        <f t="shared" si="10"/>
        <v>1184551.2804832887</v>
      </c>
      <c r="AP87" s="429">
        <v>58911.617049155771</v>
      </c>
      <c r="AQ87" s="429">
        <v>61284.437940558128</v>
      </c>
      <c r="AR87" s="429"/>
      <c r="AS87" s="429">
        <f t="shared" si="11"/>
        <v>120196.0549897139</v>
      </c>
    </row>
    <row r="88" spans="2:45">
      <c r="B88" s="243" t="s">
        <v>787</v>
      </c>
      <c r="C88" s="429">
        <v>176832.76</v>
      </c>
      <c r="D88" s="429">
        <v>171446.85</v>
      </c>
      <c r="E88" s="429">
        <v>183191.87</v>
      </c>
      <c r="F88" s="429">
        <v>229426.09</v>
      </c>
      <c r="G88" s="429">
        <v>251990.26</v>
      </c>
      <c r="H88" s="429">
        <v>236869.97</v>
      </c>
      <c r="I88" s="429">
        <v>218165.52</v>
      </c>
      <c r="J88" s="429">
        <v>225611.92</v>
      </c>
      <c r="K88" s="429">
        <v>196449.27</v>
      </c>
      <c r="L88" s="429">
        <v>219123.73745958431</v>
      </c>
      <c r="M88" s="429">
        <v>276696.07684447168</v>
      </c>
      <c r="N88" s="429">
        <v>328027.66563040396</v>
      </c>
      <c r="O88" s="429">
        <f t="shared" si="8"/>
        <v>2713831.9899344598</v>
      </c>
      <c r="P88" s="429">
        <v>215573.97736943906</v>
      </c>
      <c r="Q88" s="429">
        <v>162678.19795704706</v>
      </c>
      <c r="R88" s="429">
        <v>201289.94004839059</v>
      </c>
      <c r="S88" s="429">
        <v>216757.03719825877</v>
      </c>
      <c r="T88" s="429">
        <v>229508.27584817397</v>
      </c>
      <c r="U88" s="429">
        <v>241493.69790091348</v>
      </c>
      <c r="V88" s="429">
        <v>218478.82636252764</v>
      </c>
      <c r="W88" s="429">
        <v>210960.25158050648</v>
      </c>
      <c r="X88" s="429">
        <v>206202.32023366971</v>
      </c>
      <c r="Y88" s="429">
        <v>208576.46544966992</v>
      </c>
      <c r="Z88" s="429">
        <v>275842.45278614451</v>
      </c>
      <c r="AA88" s="429">
        <v>342706.67018727324</v>
      </c>
      <c r="AB88" s="429">
        <f t="shared" si="9"/>
        <v>2730068.1129220142</v>
      </c>
      <c r="AC88" s="429">
        <v>225106.49432299324</v>
      </c>
      <c r="AD88" s="429">
        <v>163836.16760255734</v>
      </c>
      <c r="AE88" s="429">
        <v>211455.7339847991</v>
      </c>
      <c r="AF88" s="429">
        <v>225982.27794825242</v>
      </c>
      <c r="AG88" s="429">
        <v>228433.01411481507</v>
      </c>
      <c r="AH88" s="429">
        <v>235462.4720693728</v>
      </c>
      <c r="AI88" s="429">
        <v>227031.40498348841</v>
      </c>
      <c r="AJ88" s="429">
        <v>236196.08060693194</v>
      </c>
      <c r="AK88" s="429">
        <v>203565.46151117422</v>
      </c>
      <c r="AL88" s="429">
        <v>222641.26015002638</v>
      </c>
      <c r="AM88" s="429">
        <v>253120.71595844545</v>
      </c>
      <c r="AN88" s="429">
        <v>277424.39536321204</v>
      </c>
      <c r="AO88" s="429">
        <f t="shared" si="10"/>
        <v>2710255.4786160686</v>
      </c>
      <c r="AP88" s="429">
        <v>237563.31589981655</v>
      </c>
      <c r="AQ88" s="429">
        <v>130782.16538192009</v>
      </c>
      <c r="AR88" s="429"/>
      <c r="AS88" s="429">
        <f t="shared" si="11"/>
        <v>368345.48128173663</v>
      </c>
    </row>
    <row r="89" spans="2:45">
      <c r="B89" s="243" t="s">
        <v>1073</v>
      </c>
      <c r="C89" s="429">
        <v>27805.43</v>
      </c>
      <c r="D89" s="429">
        <v>26578.67</v>
      </c>
      <c r="E89" s="429">
        <v>29192.37</v>
      </c>
      <c r="F89" s="429">
        <v>31002.46</v>
      </c>
      <c r="G89" s="429">
        <v>33199.67</v>
      </c>
      <c r="H89" s="429">
        <v>32862.300000000003</v>
      </c>
      <c r="I89" s="429">
        <v>32883.19</v>
      </c>
      <c r="J89" s="429">
        <v>33477.47</v>
      </c>
      <c r="K89" s="429">
        <v>27483.19</v>
      </c>
      <c r="L89" s="429">
        <v>25940.468877598152</v>
      </c>
      <c r="M89" s="429">
        <v>28822.718986306969</v>
      </c>
      <c r="N89" s="429">
        <v>40435.033419472675</v>
      </c>
      <c r="O89" s="429">
        <f t="shared" si="8"/>
        <v>369682.97128337779</v>
      </c>
      <c r="P89" s="429">
        <v>27065.703973975731</v>
      </c>
      <c r="Q89" s="429">
        <v>24997.169746187148</v>
      </c>
      <c r="R89" s="429">
        <v>27666.003276250012</v>
      </c>
      <c r="S89" s="429">
        <v>27453.397704788284</v>
      </c>
      <c r="T89" s="429">
        <v>27378.918174093567</v>
      </c>
      <c r="U89" s="429">
        <v>29392.148891980727</v>
      </c>
      <c r="V89" s="429">
        <v>28260.613854583549</v>
      </c>
      <c r="W89" s="429">
        <v>29830.604783064195</v>
      </c>
      <c r="X89" s="429">
        <v>26893.839352097722</v>
      </c>
      <c r="Y89" s="429">
        <v>29571.890229647954</v>
      </c>
      <c r="Z89" s="429">
        <v>32102.24457831325</v>
      </c>
      <c r="AA89" s="429">
        <v>41721.243075587539</v>
      </c>
      <c r="AB89" s="429">
        <f t="shared" si="9"/>
        <v>352333.77764056972</v>
      </c>
      <c r="AC89" s="429">
        <v>33178.525689103961</v>
      </c>
      <c r="AD89" s="429">
        <v>30182.176519284669</v>
      </c>
      <c r="AE89" s="429">
        <v>31961.488770786902</v>
      </c>
      <c r="AF89" s="429">
        <v>32097.106817975495</v>
      </c>
      <c r="AG89" s="429">
        <v>35987.536691224741</v>
      </c>
      <c r="AH89" s="429">
        <v>34114.575321944045</v>
      </c>
      <c r="AI89" s="429">
        <v>36000.142476203924</v>
      </c>
      <c r="AJ89" s="429">
        <v>42033.90713397575</v>
      </c>
      <c r="AK89" s="429">
        <v>34357.008681690044</v>
      </c>
      <c r="AL89" s="429">
        <v>33707.424034618722</v>
      </c>
      <c r="AM89" s="429">
        <v>35595.193380995108</v>
      </c>
      <c r="AN89" s="429">
        <v>45074.617420204428</v>
      </c>
      <c r="AO89" s="429">
        <f t="shared" si="10"/>
        <v>424289.70293800783</v>
      </c>
      <c r="AP89" s="429">
        <v>34022.915166036466</v>
      </c>
      <c r="AQ89" s="429">
        <v>31888.337524217812</v>
      </c>
      <c r="AR89" s="429"/>
      <c r="AS89" s="429">
        <f t="shared" si="11"/>
        <v>65911.252690254274</v>
      </c>
    </row>
    <row r="90" spans="2:45">
      <c r="B90" s="243" t="s">
        <v>1170</v>
      </c>
      <c r="C90" s="429">
        <v>32105.64</v>
      </c>
      <c r="D90" s="429">
        <v>25867.3</v>
      </c>
      <c r="E90" s="429">
        <v>36462.839999999997</v>
      </c>
      <c r="F90" s="429">
        <v>33009.82</v>
      </c>
      <c r="G90" s="429">
        <v>47046.02</v>
      </c>
      <c r="H90" s="429">
        <v>36910.79</v>
      </c>
      <c r="I90" s="429">
        <v>38921.32</v>
      </c>
      <c r="J90" s="429">
        <v>38429.61</v>
      </c>
      <c r="K90" s="429">
        <v>36941.1</v>
      </c>
      <c r="L90" s="429">
        <v>51715.741635103928</v>
      </c>
      <c r="M90" s="429">
        <v>50244.049458409972</v>
      </c>
      <c r="N90" s="429">
        <v>53788.905959158292</v>
      </c>
      <c r="O90" s="429">
        <f t="shared" si="8"/>
        <v>481443.13705267222</v>
      </c>
      <c r="P90" s="429">
        <v>26421.889607877612</v>
      </c>
      <c r="Q90" s="429">
        <v>23239.988908067116</v>
      </c>
      <c r="R90" s="429">
        <v>28518.173584763557</v>
      </c>
      <c r="S90" s="429">
        <v>39301.398100514438</v>
      </c>
      <c r="T90" s="429">
        <v>38694.754977793731</v>
      </c>
      <c r="U90" s="429">
        <v>33612.347710362352</v>
      </c>
      <c r="V90" s="429">
        <v>30683.823202047432</v>
      </c>
      <c r="W90" s="429">
        <v>31867.673964090893</v>
      </c>
      <c r="X90" s="429">
        <v>41657.633165161984</v>
      </c>
      <c r="Y90" s="429">
        <v>43994.024099284914</v>
      </c>
      <c r="Z90" s="429">
        <v>46175.517526355419</v>
      </c>
      <c r="AA90" s="429">
        <v>33588.627270836529</v>
      </c>
      <c r="AB90" s="429">
        <f t="shared" si="9"/>
        <v>417755.85211715591</v>
      </c>
      <c r="AC90" s="429">
        <v>21861.162343385469</v>
      </c>
      <c r="AD90" s="429"/>
      <c r="AE90" s="429"/>
      <c r="AF90" s="429"/>
      <c r="AG90" s="429"/>
      <c r="AH90" s="429"/>
      <c r="AI90" s="429"/>
      <c r="AJ90" s="429"/>
      <c r="AK90" s="429"/>
      <c r="AL90" s="429"/>
      <c r="AM90" s="429"/>
      <c r="AN90" s="429"/>
      <c r="AO90" s="429">
        <f t="shared" si="10"/>
        <v>21861.162343385469</v>
      </c>
      <c r="AP90" s="429"/>
      <c r="AQ90" s="429"/>
      <c r="AR90" s="429"/>
      <c r="AS90" s="429">
        <f t="shared" si="11"/>
        <v>0</v>
      </c>
    </row>
    <row r="91" spans="2:45">
      <c r="B91" s="243" t="s">
        <v>1074</v>
      </c>
      <c r="C91" s="429">
        <v>45719.040000000001</v>
      </c>
      <c r="D91" s="429">
        <v>39612.11</v>
      </c>
      <c r="E91" s="429">
        <v>45820.04</v>
      </c>
      <c r="F91" s="429">
        <v>45248.800000000003</v>
      </c>
      <c r="G91" s="429">
        <v>45502.93</v>
      </c>
      <c r="H91" s="429">
        <v>47518.02</v>
      </c>
      <c r="I91" s="429">
        <v>35466.75</v>
      </c>
      <c r="J91" s="429">
        <v>37487.379999999997</v>
      </c>
      <c r="K91" s="429">
        <v>40261.49</v>
      </c>
      <c r="L91" s="429">
        <v>57026.682272517319</v>
      </c>
      <c r="M91" s="429">
        <v>77215.712241978326</v>
      </c>
      <c r="N91" s="429">
        <v>86617.058950395396</v>
      </c>
      <c r="O91" s="429">
        <f t="shared" si="8"/>
        <v>603496.013464891</v>
      </c>
      <c r="P91" s="429">
        <v>54647.523580094952</v>
      </c>
      <c r="Q91" s="429">
        <v>40790.293596672418</v>
      </c>
      <c r="R91" s="429">
        <v>46145.351641420086</v>
      </c>
      <c r="S91" s="429">
        <v>45398.286901464176</v>
      </c>
      <c r="T91" s="429">
        <v>45582.414113895764</v>
      </c>
      <c r="U91" s="429">
        <v>48513.719678180394</v>
      </c>
      <c r="V91" s="429">
        <v>41604.930280492612</v>
      </c>
      <c r="W91" s="429">
        <v>41595.873920739861</v>
      </c>
      <c r="X91" s="429">
        <v>38463.24455655869</v>
      </c>
      <c r="Y91" s="429">
        <v>57434.121699669944</v>
      </c>
      <c r="Z91" s="429">
        <v>72018.427070783131</v>
      </c>
      <c r="AA91" s="429">
        <v>75466.668812789911</v>
      </c>
      <c r="AB91" s="429">
        <f t="shared" si="9"/>
        <v>607660.85585276189</v>
      </c>
      <c r="AC91" s="429">
        <v>45957.398427374072</v>
      </c>
      <c r="AD91" s="429">
        <v>39797.115528470691</v>
      </c>
      <c r="AE91" s="429">
        <v>44183.456768958225</v>
      </c>
      <c r="AF91" s="429">
        <v>42662.956441216535</v>
      </c>
      <c r="AG91" s="429">
        <v>51728.695564957336</v>
      </c>
      <c r="AH91" s="429">
        <v>48540.322376191973</v>
      </c>
      <c r="AI91" s="429">
        <v>45725.864711180169</v>
      </c>
      <c r="AJ91" s="429">
        <v>44172.972470469387</v>
      </c>
      <c r="AK91" s="429">
        <v>46517.155542278902</v>
      </c>
      <c r="AL91" s="429">
        <v>60492.379643620297</v>
      </c>
      <c r="AM91" s="429">
        <v>66340.058390847276</v>
      </c>
      <c r="AN91" s="429">
        <v>78736.438237375594</v>
      </c>
      <c r="AO91" s="429">
        <f t="shared" si="10"/>
        <v>614854.81410294038</v>
      </c>
      <c r="AP91" s="429">
        <v>48239.185691288236</v>
      </c>
      <c r="AQ91" s="429">
        <v>40767.156931448117</v>
      </c>
      <c r="AR91" s="429"/>
      <c r="AS91" s="429">
        <f t="shared" si="11"/>
        <v>89006.342622736352</v>
      </c>
    </row>
    <row r="92" spans="2:45">
      <c r="B92" s="243" t="s">
        <v>192</v>
      </c>
      <c r="C92" s="429">
        <v>20483.68</v>
      </c>
      <c r="D92" s="429">
        <v>13857.41</v>
      </c>
      <c r="E92" s="429">
        <v>13128.53</v>
      </c>
      <c r="F92" s="429">
        <v>11109.33</v>
      </c>
      <c r="G92" s="429">
        <v>18320.560000000001</v>
      </c>
      <c r="H92" s="429">
        <v>15401.95</v>
      </c>
      <c r="I92" s="429">
        <v>15730.2</v>
      </c>
      <c r="J92" s="429">
        <v>15146.02</v>
      </c>
      <c r="K92" s="429">
        <v>22120.799999999999</v>
      </c>
      <c r="L92" s="429">
        <v>18062.967390300229</v>
      </c>
      <c r="M92" s="429">
        <v>31212.476190476191</v>
      </c>
      <c r="N92" s="429">
        <v>47583.380457380459</v>
      </c>
      <c r="O92" s="429">
        <f t="shared" si="8"/>
        <v>242157.30403815687</v>
      </c>
      <c r="P92" s="429">
        <v>27336.78568665377</v>
      </c>
      <c r="Q92" s="429">
        <v>15039.997453382757</v>
      </c>
      <c r="R92" s="429">
        <v>17023.753923497679</v>
      </c>
      <c r="S92" s="429">
        <v>13181.303126236644</v>
      </c>
      <c r="T92" s="429">
        <v>17609.744684951424</v>
      </c>
      <c r="U92" s="429">
        <v>12231.502429778397</v>
      </c>
      <c r="V92" s="429">
        <v>14769.291245126156</v>
      </c>
      <c r="W92" s="429">
        <v>14503.24229615982</v>
      </c>
      <c r="X92" s="429">
        <v>20994.033855549656</v>
      </c>
      <c r="Y92" s="429">
        <v>18904.467615511545</v>
      </c>
      <c r="Z92" s="429">
        <v>31428.23787650602</v>
      </c>
      <c r="AA92" s="429">
        <v>47782.56127754617</v>
      </c>
      <c r="AB92" s="429">
        <f t="shared" si="9"/>
        <v>250804.92147090004</v>
      </c>
      <c r="AC92" s="429">
        <v>24416.533690486482</v>
      </c>
      <c r="AD92" s="429">
        <v>13799.254745115251</v>
      </c>
      <c r="AE92" s="429">
        <v>15952.56877535859</v>
      </c>
      <c r="AF92" s="429">
        <v>14331.065637766686</v>
      </c>
      <c r="AG92" s="429">
        <v>15839.103326282004</v>
      </c>
      <c r="AH92" s="429">
        <v>15176.82884388234</v>
      </c>
      <c r="AI92" s="429">
        <v>18317.449873735142</v>
      </c>
      <c r="AJ92" s="429">
        <v>14100.216467205471</v>
      </c>
      <c r="AK92" s="429">
        <v>21164.854352980718</v>
      </c>
      <c r="AL92" s="429">
        <v>17909.212692338639</v>
      </c>
      <c r="AM92" s="429">
        <v>29829.866815222878</v>
      </c>
      <c r="AN92" s="429">
        <v>47127.128362701449</v>
      </c>
      <c r="AO92" s="429">
        <f t="shared" si="10"/>
        <v>247964.08358307561</v>
      </c>
      <c r="AP92" s="429">
        <v>22867.961813485079</v>
      </c>
      <c r="AQ92" s="429">
        <v>13728.480976132567</v>
      </c>
      <c r="AR92" s="429"/>
      <c r="AS92" s="429">
        <f t="shared" si="11"/>
        <v>36596.442789617649</v>
      </c>
    </row>
    <row r="93" spans="2:45">
      <c r="B93" s="243" t="s">
        <v>1171</v>
      </c>
      <c r="C93" s="429"/>
      <c r="D93" s="429"/>
      <c r="E93" s="429"/>
      <c r="F93" s="429"/>
      <c r="G93" s="429">
        <v>35556.1</v>
      </c>
      <c r="H93" s="429">
        <v>40898.81</v>
      </c>
      <c r="I93" s="429">
        <v>45844.69</v>
      </c>
      <c r="J93" s="429">
        <v>30420.79</v>
      </c>
      <c r="K93" s="429">
        <v>22474.78</v>
      </c>
      <c r="L93" s="429">
        <v>22009.649108545036</v>
      </c>
      <c r="M93" s="429">
        <v>30123.4073165747</v>
      </c>
      <c r="N93" s="429">
        <v>47733.23706452678</v>
      </c>
      <c r="O93" s="429">
        <f t="shared" si="8"/>
        <v>275061.46348964656</v>
      </c>
      <c r="P93" s="429">
        <v>29462.397802004572</v>
      </c>
      <c r="Q93" s="429">
        <v>21033.872782320814</v>
      </c>
      <c r="R93" s="429">
        <v>19627.180184336135</v>
      </c>
      <c r="S93" s="429">
        <v>15665.648595172139</v>
      </c>
      <c r="T93" s="429">
        <v>23896.889389174554</v>
      </c>
      <c r="U93" s="429">
        <v>34688.85649184361</v>
      </c>
      <c r="V93" s="429">
        <v>37735.890894725082</v>
      </c>
      <c r="W93" s="429">
        <v>28843.458798453816</v>
      </c>
      <c r="X93" s="429">
        <v>19175.109798194375</v>
      </c>
      <c r="Y93" s="429">
        <v>18751.905613998893</v>
      </c>
      <c r="Z93" s="429">
        <v>24733.070613704818</v>
      </c>
      <c r="AA93" s="429">
        <v>41152.871313988071</v>
      </c>
      <c r="AB93" s="429">
        <f t="shared" si="9"/>
        <v>314767.15227791684</v>
      </c>
      <c r="AC93" s="429">
        <v>23817.782856649101</v>
      </c>
      <c r="AD93" s="429">
        <v>17757.081616979685</v>
      </c>
      <c r="AE93" s="429">
        <v>17830.368878221612</v>
      </c>
      <c r="AF93" s="429">
        <v>20441.387780299596</v>
      </c>
      <c r="AG93" s="429">
        <v>23253.088883215409</v>
      </c>
      <c r="AH93" s="429">
        <v>38615.759442251729</v>
      </c>
      <c r="AI93" s="429">
        <v>32977.500891800722</v>
      </c>
      <c r="AJ93" s="429">
        <v>27038.301290021762</v>
      </c>
      <c r="AK93" s="429">
        <v>18895.450084949873</v>
      </c>
      <c r="AL93" s="429">
        <v>25051.029066492618</v>
      </c>
      <c r="AM93" s="429">
        <v>30811.878307697061</v>
      </c>
      <c r="AN93" s="429">
        <v>45580.827992725899</v>
      </c>
      <c r="AO93" s="429">
        <f t="shared" si="10"/>
        <v>322070.45709130506</v>
      </c>
      <c r="AP93" s="429">
        <v>31341.197034929428</v>
      </c>
      <c r="AQ93" s="429">
        <v>21776.918257141675</v>
      </c>
      <c r="AR93" s="429"/>
      <c r="AS93" s="429">
        <f t="shared" si="11"/>
        <v>53118.115292071103</v>
      </c>
    </row>
    <row r="94" spans="2:45">
      <c r="B94" s="243" t="s">
        <v>1172</v>
      </c>
      <c r="C94" s="429">
        <v>22722.560000000001</v>
      </c>
      <c r="D94" s="429">
        <v>23953.74</v>
      </c>
      <c r="E94" s="429">
        <v>17599.84</v>
      </c>
      <c r="F94" s="429">
        <v>21232.13</v>
      </c>
      <c r="G94" s="429">
        <v>17099.79</v>
      </c>
      <c r="H94" s="429">
        <v>22266.71</v>
      </c>
      <c r="I94" s="429">
        <v>22491.35</v>
      </c>
      <c r="J94" s="429">
        <v>21079.21</v>
      </c>
      <c r="K94" s="429">
        <v>15112.51</v>
      </c>
      <c r="L94" s="429">
        <v>15364.474826789839</v>
      </c>
      <c r="M94" s="429">
        <v>23109.952994073166</v>
      </c>
      <c r="N94" s="429">
        <v>31966.662133017275</v>
      </c>
      <c r="O94" s="429">
        <f t="shared" si="8"/>
        <v>253998.92995388026</v>
      </c>
      <c r="P94" s="429">
        <v>21315.82732547916</v>
      </c>
      <c r="Q94" s="429">
        <v>21771.047791516936</v>
      </c>
      <c r="R94" s="429">
        <v>16827.4018772536</v>
      </c>
      <c r="S94" s="429">
        <v>20317.411950929953</v>
      </c>
      <c r="T94" s="429">
        <v>17666.100195345003</v>
      </c>
      <c r="U94" s="429">
        <v>20318.311051962981</v>
      </c>
      <c r="V94" s="429">
        <v>19749.959635170642</v>
      </c>
      <c r="W94" s="429">
        <v>18639.319388750406</v>
      </c>
      <c r="X94" s="429">
        <v>13853.571428571431</v>
      </c>
      <c r="Y94" s="429">
        <v>18082.650921342127</v>
      </c>
      <c r="Z94" s="429">
        <v>20842.341867469877</v>
      </c>
      <c r="AA94" s="429">
        <v>30265.13423820159</v>
      </c>
      <c r="AB94" s="429">
        <f t="shared" si="9"/>
        <v>239649.07767199376</v>
      </c>
      <c r="AC94" s="429">
        <v>20331.300440680901</v>
      </c>
      <c r="AD94" s="429">
        <v>21643.789708859877</v>
      </c>
      <c r="AE94" s="429">
        <v>19442.991028058743</v>
      </c>
      <c r="AF94" s="429">
        <v>19300.481162051754</v>
      </c>
      <c r="AG94" s="429">
        <v>15424.834050623678</v>
      </c>
      <c r="AH94" s="429">
        <v>24737.259082135341</v>
      </c>
      <c r="AI94" s="429">
        <v>22109.276493545476</v>
      </c>
      <c r="AJ94" s="429">
        <v>18374.306419023935</v>
      </c>
      <c r="AK94" s="429">
        <v>16711.555049382951</v>
      </c>
      <c r="AL94" s="429">
        <v>17551.660750847139</v>
      </c>
      <c r="AM94" s="429">
        <v>20744.307924029996</v>
      </c>
      <c r="AN94" s="429">
        <v>32877.62319827285</v>
      </c>
      <c r="AO94" s="429">
        <f t="shared" si="10"/>
        <v>249249.3853075126</v>
      </c>
      <c r="AP94" s="429">
        <v>22352.884579386766</v>
      </c>
      <c r="AQ94" s="429">
        <v>24095.098726245924</v>
      </c>
      <c r="AR94" s="429"/>
      <c r="AS94" s="429">
        <f t="shared" si="11"/>
        <v>46447.98330563269</v>
      </c>
    </row>
    <row r="95" spans="2:45">
      <c r="B95" s="243" t="s">
        <v>1076</v>
      </c>
      <c r="C95" s="429">
        <v>6530.47</v>
      </c>
      <c r="D95" s="429">
        <v>4636.51</v>
      </c>
      <c r="E95" s="429">
        <v>4457.97</v>
      </c>
      <c r="F95" s="429">
        <v>3807.6</v>
      </c>
      <c r="G95" s="429">
        <v>3811.15</v>
      </c>
      <c r="H95" s="429">
        <v>4066.42</v>
      </c>
      <c r="I95" s="429">
        <v>4584.68</v>
      </c>
      <c r="J95" s="429">
        <v>4365.51</v>
      </c>
      <c r="K95" s="429">
        <v>3629.55</v>
      </c>
      <c r="L95" s="429"/>
      <c r="M95" s="429"/>
      <c r="N95" s="429"/>
      <c r="O95" s="429">
        <f t="shared" si="8"/>
        <v>39889.860000000008</v>
      </c>
      <c r="P95" s="429"/>
      <c r="Q95" s="429"/>
      <c r="R95" s="429"/>
      <c r="S95" s="429"/>
      <c r="T95" s="429"/>
      <c r="U95" s="429"/>
      <c r="V95" s="429"/>
      <c r="W95" s="429"/>
      <c r="X95" s="429"/>
      <c r="Y95" s="429"/>
      <c r="Z95" s="429"/>
      <c r="AA95" s="429"/>
      <c r="AB95" s="429">
        <f t="shared" si="9"/>
        <v>0</v>
      </c>
      <c r="AC95" s="429"/>
      <c r="AD95" s="429"/>
      <c r="AE95" s="429"/>
      <c r="AF95" s="429"/>
      <c r="AG95" s="429"/>
      <c r="AH95" s="429"/>
      <c r="AI95" s="429"/>
      <c r="AJ95" s="429"/>
      <c r="AK95" s="429"/>
      <c r="AL95" s="429"/>
      <c r="AM95" s="429"/>
      <c r="AN95" s="429"/>
      <c r="AO95" s="429">
        <f t="shared" si="10"/>
        <v>0</v>
      </c>
      <c r="AP95" s="429"/>
      <c r="AQ95" s="429"/>
      <c r="AR95" s="429"/>
      <c r="AS95" s="429">
        <f t="shared" si="11"/>
        <v>0</v>
      </c>
    </row>
    <row r="96" spans="2:45">
      <c r="B96" s="243" t="s">
        <v>1173</v>
      </c>
      <c r="C96" s="429">
        <v>26736.25</v>
      </c>
      <c r="D96" s="429">
        <v>25317.56</v>
      </c>
      <c r="E96" s="429">
        <v>27388.42</v>
      </c>
      <c r="F96" s="429">
        <v>27108.77</v>
      </c>
      <c r="G96" s="429">
        <v>19672.62</v>
      </c>
      <c r="H96" s="429">
        <v>20933.7</v>
      </c>
      <c r="I96" s="429">
        <v>20534.560000000001</v>
      </c>
      <c r="J96" s="429">
        <v>28228.68</v>
      </c>
      <c r="K96" s="429">
        <v>21679.79</v>
      </c>
      <c r="L96" s="429">
        <v>23997.132563510393</v>
      </c>
      <c r="M96" s="429">
        <v>27844.880441446967</v>
      </c>
      <c r="N96" s="429">
        <v>31105.110070530634</v>
      </c>
      <c r="O96" s="429">
        <f t="shared" si="8"/>
        <v>300547.473075488</v>
      </c>
      <c r="P96" s="429">
        <v>27384.235976789168</v>
      </c>
      <c r="Q96" s="429">
        <v>22160.374635692257</v>
      </c>
      <c r="R96" s="429">
        <v>22269.659853698489</v>
      </c>
      <c r="S96" s="429">
        <v>18025.603482390183</v>
      </c>
      <c r="T96" s="429">
        <v>17298.122760759303</v>
      </c>
      <c r="U96" s="429">
        <v>17759.280543625111</v>
      </c>
      <c r="V96" s="429">
        <v>18724.225768219992</v>
      </c>
      <c r="W96" s="429">
        <v>17636.281203713737</v>
      </c>
      <c r="X96" s="429">
        <v>17363.15719596389</v>
      </c>
      <c r="Y96" s="429">
        <v>20200.393633113305</v>
      </c>
      <c r="Z96" s="429">
        <v>25587.385165662647</v>
      </c>
      <c r="AA96" s="429">
        <v>24959.487100653776</v>
      </c>
      <c r="AB96" s="429">
        <f t="shared" si="9"/>
        <v>249368.20732028186</v>
      </c>
      <c r="AC96" s="429">
        <v>22712.107491575222</v>
      </c>
      <c r="AD96" s="429">
        <v>21104.437418338137</v>
      </c>
      <c r="AE96" s="429">
        <v>21972.175552888733</v>
      </c>
      <c r="AF96" s="429">
        <v>18687.477076713578</v>
      </c>
      <c r="AG96" s="429">
        <v>19513.22488875921</v>
      </c>
      <c r="AH96" s="429">
        <v>17055.590446832415</v>
      </c>
      <c r="AI96" s="429">
        <v>20798.65788404824</v>
      </c>
      <c r="AJ96" s="429">
        <v>20052.731582219458</v>
      </c>
      <c r="AK96" s="429">
        <v>22264.602976046008</v>
      </c>
      <c r="AL96" s="429">
        <v>22602.254866022333</v>
      </c>
      <c r="AM96" s="429">
        <v>21991.684978283964</v>
      </c>
      <c r="AN96" s="429">
        <v>26886.072615538971</v>
      </c>
      <c r="AO96" s="429">
        <f t="shared" si="10"/>
        <v>255641.01777726627</v>
      </c>
      <c r="AP96" s="429">
        <v>21509.486728314176</v>
      </c>
      <c r="AQ96" s="429">
        <v>21642.235871223049</v>
      </c>
      <c r="AR96" s="429"/>
      <c r="AS96" s="429">
        <f t="shared" si="11"/>
        <v>43151.722599537228</v>
      </c>
    </row>
    <row r="97" spans="2:45">
      <c r="B97" s="243" t="s">
        <v>1174</v>
      </c>
      <c r="C97" s="429">
        <v>24423.16</v>
      </c>
      <c r="D97" s="429">
        <v>18776.57</v>
      </c>
      <c r="E97" s="429">
        <v>21082.63</v>
      </c>
      <c r="F97" s="429">
        <v>21272.46</v>
      </c>
      <c r="G97" s="429">
        <v>23978.38</v>
      </c>
      <c r="H97" s="429">
        <v>24919.82</v>
      </c>
      <c r="I97" s="429">
        <v>22192.15</v>
      </c>
      <c r="J97" s="429">
        <v>21367.37</v>
      </c>
      <c r="K97" s="429">
        <v>19077.490000000002</v>
      </c>
      <c r="L97" s="429">
        <v>24470.503464203233</v>
      </c>
      <c r="M97" s="429">
        <v>24128.346617617004</v>
      </c>
      <c r="N97" s="429">
        <v>26538.986146462783</v>
      </c>
      <c r="O97" s="429">
        <f t="shared" si="8"/>
        <v>272227.86622828303</v>
      </c>
      <c r="P97" s="429">
        <v>23304.941093722522</v>
      </c>
      <c r="Q97" s="429">
        <v>19781.273874536659</v>
      </c>
      <c r="R97" s="429">
        <v>20190.043212607914</v>
      </c>
      <c r="S97" s="429">
        <v>20617.926394934704</v>
      </c>
      <c r="T97" s="429">
        <v>23823.436144958254</v>
      </c>
      <c r="U97" s="429">
        <v>24338.112233581352</v>
      </c>
      <c r="V97" s="429">
        <v>22918.222573386691</v>
      </c>
      <c r="W97" s="429">
        <v>19839.420541165422</v>
      </c>
      <c r="X97" s="429">
        <v>19835.966542750932</v>
      </c>
      <c r="Y97" s="429">
        <v>23689.493949394931</v>
      </c>
      <c r="Z97" s="429">
        <v>24127.466114457828</v>
      </c>
      <c r="AA97" s="429">
        <v>25071.409840216293</v>
      </c>
      <c r="AB97" s="429">
        <f t="shared" si="9"/>
        <v>267537.71251571347</v>
      </c>
      <c r="AC97" s="429">
        <v>23189.596474552844</v>
      </c>
      <c r="AD97" s="429">
        <v>16883.932935039549</v>
      </c>
      <c r="AE97" s="429">
        <v>19981.141779530259</v>
      </c>
      <c r="AF97" s="429">
        <v>21189.105764866097</v>
      </c>
      <c r="AG97" s="429">
        <v>22290.466117149317</v>
      </c>
      <c r="AH97" s="429">
        <v>23595.430843248534</v>
      </c>
      <c r="AI97" s="429">
        <v>21250.640153990142</v>
      </c>
      <c r="AJ97" s="429">
        <v>19971.05222256761</v>
      </c>
      <c r="AK97" s="429">
        <v>20590.728328447942</v>
      </c>
      <c r="AL97" s="429">
        <v>24244.727171940238</v>
      </c>
      <c r="AM97" s="429">
        <v>24769.686278150883</v>
      </c>
      <c r="AN97" s="429">
        <v>25560.454720547528</v>
      </c>
      <c r="AO97" s="429">
        <f t="shared" si="10"/>
        <v>263516.96279003093</v>
      </c>
      <c r="AP97" s="429">
        <v>24358.878364718654</v>
      </c>
      <c r="AQ97" s="429">
        <v>18932.355002267195</v>
      </c>
      <c r="AR97" s="429"/>
      <c r="AS97" s="429">
        <f t="shared" si="11"/>
        <v>43291.233366985849</v>
      </c>
    </row>
    <row r="98" spans="2:45">
      <c r="B98" s="243" t="s">
        <v>972</v>
      </c>
      <c r="C98" s="429">
        <v>25779.279999999999</v>
      </c>
      <c r="D98" s="429">
        <v>25491.48</v>
      </c>
      <c r="E98" s="429">
        <v>26727.99</v>
      </c>
      <c r="F98" s="429">
        <v>25836.36</v>
      </c>
      <c r="G98" s="429">
        <v>24250.23</v>
      </c>
      <c r="H98" s="429">
        <v>23942.69</v>
      </c>
      <c r="I98" s="429">
        <v>22709.63</v>
      </c>
      <c r="J98" s="429">
        <v>21787.86</v>
      </c>
      <c r="K98" s="429">
        <v>23595.200000000001</v>
      </c>
      <c r="L98" s="429">
        <v>24036.315935334875</v>
      </c>
      <c r="M98" s="429">
        <v>25067.811158798282</v>
      </c>
      <c r="N98" s="429">
        <v>25808.900849087768</v>
      </c>
      <c r="O98" s="429">
        <f t="shared" si="8"/>
        <v>295033.74794322095</v>
      </c>
      <c r="P98" s="429">
        <v>26621.397925092315</v>
      </c>
      <c r="Q98" s="429">
        <v>24733.306923969329</v>
      </c>
      <c r="R98" s="429">
        <v>26245.264971426957</v>
      </c>
      <c r="S98" s="429">
        <v>26882.785912148789</v>
      </c>
      <c r="T98" s="429">
        <v>26154.443441926465</v>
      </c>
      <c r="U98" s="429">
        <v>28317.585143064549</v>
      </c>
      <c r="V98" s="429">
        <v>28691.550868273236</v>
      </c>
      <c r="W98" s="429">
        <v>27840.479028936817</v>
      </c>
      <c r="X98" s="429">
        <v>27956.080722251736</v>
      </c>
      <c r="Y98" s="429">
        <v>31516.120049504938</v>
      </c>
      <c r="Z98" s="429">
        <v>29332.121611445782</v>
      </c>
      <c r="AA98" s="429">
        <v>31634.069103963389</v>
      </c>
      <c r="AB98" s="429">
        <f t="shared" si="9"/>
        <v>335925.20570200431</v>
      </c>
      <c r="AC98" s="429">
        <v>26211.335003888365</v>
      </c>
      <c r="AD98" s="429">
        <v>25289.235096398403</v>
      </c>
      <c r="AE98" s="429">
        <v>28869.249671409794</v>
      </c>
      <c r="AF98" s="429">
        <v>25785.797548797102</v>
      </c>
      <c r="AG98" s="429">
        <v>29605.59851192647</v>
      </c>
      <c r="AH98" s="429">
        <v>28819.325285932409</v>
      </c>
      <c r="AI98" s="429">
        <v>29583.393081039074</v>
      </c>
      <c r="AJ98" s="429">
        <v>28921.673919801062</v>
      </c>
      <c r="AK98" s="429">
        <v>31411.519575810766</v>
      </c>
      <c r="AL98" s="429">
        <v>31166.99777374449</v>
      </c>
      <c r="AM98" s="429">
        <v>32190.977272961729</v>
      </c>
      <c r="AN98" s="429">
        <v>31859.869747108729</v>
      </c>
      <c r="AO98" s="429">
        <f t="shared" si="10"/>
        <v>349714.9724888184</v>
      </c>
      <c r="AP98" s="429">
        <v>25806.285799857735</v>
      </c>
      <c r="AQ98" s="429">
        <v>29329.898182117973</v>
      </c>
      <c r="AR98" s="429"/>
      <c r="AS98" s="429">
        <f t="shared" si="11"/>
        <v>55136.183981975708</v>
      </c>
    </row>
    <row r="99" spans="2:45">
      <c r="B99" s="243" t="s">
        <v>1078</v>
      </c>
      <c r="C99" s="429">
        <v>11446.61</v>
      </c>
      <c r="D99" s="429"/>
      <c r="E99" s="429"/>
      <c r="F99" s="429"/>
      <c r="G99" s="429"/>
      <c r="H99" s="429"/>
      <c r="I99" s="429"/>
      <c r="J99" s="429"/>
      <c r="K99" s="429"/>
      <c r="L99" s="429"/>
      <c r="M99" s="429"/>
      <c r="N99" s="429"/>
      <c r="O99" s="429">
        <f t="shared" ref="O99:O101" si="12">SUM(C99:N99)</f>
        <v>11446.61</v>
      </c>
      <c r="P99" s="429"/>
      <c r="Q99" s="429"/>
      <c r="R99" s="429"/>
      <c r="S99" s="429"/>
      <c r="T99" s="429"/>
      <c r="U99" s="429"/>
      <c r="V99" s="429"/>
      <c r="W99" s="429"/>
      <c r="X99" s="429"/>
      <c r="Y99" s="429"/>
      <c r="Z99" s="429"/>
      <c r="AA99" s="429"/>
      <c r="AB99" s="429">
        <f t="shared" ref="AB99:AB101" si="13">SUM(P99:AA99)</f>
        <v>0</v>
      </c>
      <c r="AC99" s="429"/>
      <c r="AD99" s="429"/>
      <c r="AE99" s="429"/>
      <c r="AF99" s="429"/>
      <c r="AG99" s="429"/>
      <c r="AH99" s="429"/>
      <c r="AI99" s="429"/>
      <c r="AJ99" s="429"/>
      <c r="AK99" s="429"/>
      <c r="AL99" s="429"/>
      <c r="AM99" s="429"/>
      <c r="AN99" s="429"/>
      <c r="AO99" s="429">
        <f t="shared" ref="AO99:AO101" si="14">SUM(AC99:AN99)</f>
        <v>0</v>
      </c>
      <c r="AP99" s="429"/>
      <c r="AQ99" s="429"/>
      <c r="AR99" s="429"/>
      <c r="AS99" s="429">
        <f t="shared" ref="AS99:AS101" si="15">SUM(AP99:AR99)</f>
        <v>0</v>
      </c>
    </row>
    <row r="100" spans="2:45">
      <c r="B100" s="243" t="s">
        <v>176</v>
      </c>
      <c r="C100" s="429"/>
      <c r="D100" s="429"/>
      <c r="E100" s="429"/>
      <c r="F100" s="429"/>
      <c r="G100" s="429"/>
      <c r="H100" s="429"/>
      <c r="I100" s="429"/>
      <c r="J100" s="429"/>
      <c r="K100" s="429"/>
      <c r="L100" s="429"/>
      <c r="M100" s="429"/>
      <c r="N100" s="429"/>
      <c r="O100" s="429">
        <f t="shared" si="12"/>
        <v>0</v>
      </c>
      <c r="P100" s="429"/>
      <c r="Q100" s="429"/>
      <c r="R100" s="429"/>
      <c r="S100" s="429"/>
      <c r="T100" s="429"/>
      <c r="U100" s="429"/>
      <c r="V100" s="429"/>
      <c r="W100" s="429"/>
      <c r="X100" s="429"/>
      <c r="Y100" s="429">
        <v>2887.5093337458738</v>
      </c>
      <c r="Z100" s="429">
        <v>11155.566076807228</v>
      </c>
      <c r="AA100" s="429">
        <v>33857.451526852157</v>
      </c>
      <c r="AB100" s="429">
        <f t="shared" si="13"/>
        <v>47900.526937405259</v>
      </c>
      <c r="AC100" s="429">
        <v>9234.020046660331</v>
      </c>
      <c r="AD100" s="429">
        <v>12758.079412732768</v>
      </c>
      <c r="AE100" s="429">
        <v>16397.154580261729</v>
      </c>
      <c r="AF100" s="429">
        <v>13881.805065819341</v>
      </c>
      <c r="AG100" s="429">
        <v>17212.883288350717</v>
      </c>
      <c r="AH100" s="429">
        <v>16607.546483823571</v>
      </c>
      <c r="AI100" s="429">
        <v>19599.599042859409</v>
      </c>
      <c r="AJ100" s="429">
        <v>20842.261734535281</v>
      </c>
      <c r="AK100" s="429">
        <v>11125.183659752434</v>
      </c>
      <c r="AL100" s="429">
        <v>16705.97011989593</v>
      </c>
      <c r="AM100" s="429">
        <v>17756.428460895666</v>
      </c>
      <c r="AN100" s="429">
        <v>44140.425821247161</v>
      </c>
      <c r="AO100" s="429">
        <f t="shared" si="14"/>
        <v>216261.35771683435</v>
      </c>
      <c r="AP100" s="429">
        <v>15866.549324248437</v>
      </c>
      <c r="AQ100" s="429">
        <v>17923.88845376973</v>
      </c>
      <c r="AR100" s="429"/>
      <c r="AS100" s="429">
        <f t="shared" si="15"/>
        <v>33790.437778018168</v>
      </c>
    </row>
    <row r="101" spans="2:45">
      <c r="B101" s="243" t="s">
        <v>973</v>
      </c>
      <c r="C101" s="429">
        <v>19032.650000000001</v>
      </c>
      <c r="D101" s="429">
        <v>19789.41</v>
      </c>
      <c r="E101" s="429">
        <v>21421.22</v>
      </c>
      <c r="F101" s="429">
        <v>19997.05</v>
      </c>
      <c r="G101" s="429">
        <v>20421.02</v>
      </c>
      <c r="H101" s="429">
        <v>26788.18</v>
      </c>
      <c r="I101" s="429">
        <v>22721.61</v>
      </c>
      <c r="J101" s="429">
        <v>19934.48</v>
      </c>
      <c r="K101" s="429">
        <v>23579.54</v>
      </c>
      <c r="L101" s="429">
        <v>21713.850826789836</v>
      </c>
      <c r="M101" s="429">
        <v>32920.79215205396</v>
      </c>
      <c r="N101" s="429">
        <v>56647.79357646648</v>
      </c>
      <c r="O101" s="429">
        <f t="shared" si="12"/>
        <v>304967.5965553103</v>
      </c>
      <c r="P101" s="429">
        <v>20668.266309126077</v>
      </c>
      <c r="Q101" s="429">
        <v>16923.197306244871</v>
      </c>
      <c r="R101" s="429">
        <v>16673.767499223304</v>
      </c>
      <c r="S101" s="429">
        <v>19555.401662049859</v>
      </c>
      <c r="T101" s="429">
        <v>18478.763369745175</v>
      </c>
      <c r="U101" s="429">
        <v>22896.680176637834</v>
      </c>
      <c r="V101" s="429">
        <v>21648.197409780307</v>
      </c>
      <c r="W101" s="429">
        <v>18100.451717784763</v>
      </c>
      <c r="X101" s="429">
        <v>16731.662772172069</v>
      </c>
      <c r="Y101" s="429">
        <v>21081.430108635857</v>
      </c>
      <c r="Z101" s="429">
        <v>28234.128388554214</v>
      </c>
      <c r="AA101" s="429">
        <v>49851.931963069786</v>
      </c>
      <c r="AB101" s="429">
        <f t="shared" si="13"/>
        <v>270843.87868302414</v>
      </c>
      <c r="AC101" s="429">
        <v>17004.233284368795</v>
      </c>
      <c r="AD101" s="429">
        <v>15036.736517688832</v>
      </c>
      <c r="AE101" s="429">
        <v>18290.770386879249</v>
      </c>
      <c r="AF101" s="429">
        <v>16663.779464366777</v>
      </c>
      <c r="AG101" s="429">
        <v>17800.085017142024</v>
      </c>
      <c r="AH101" s="429">
        <v>18189.566247011029</v>
      </c>
      <c r="AI101" s="429">
        <v>21259.724883889307</v>
      </c>
      <c r="AJ101" s="429">
        <v>16205.37140581287</v>
      </c>
      <c r="AK101" s="429">
        <v>19882.75065812812</v>
      </c>
      <c r="AL101" s="429">
        <v>21268.550162275249</v>
      </c>
      <c r="AM101" s="429">
        <v>31531.671566958616</v>
      </c>
      <c r="AN101" s="429">
        <v>49685.967732399287</v>
      </c>
      <c r="AO101" s="429">
        <f t="shared" si="14"/>
        <v>262819.20732692012</v>
      </c>
      <c r="AP101" s="429">
        <v>18078.057916214293</v>
      </c>
      <c r="AQ101" s="429">
        <v>16494.26439671874</v>
      </c>
      <c r="AR101" s="429"/>
      <c r="AS101" s="429">
        <f t="shared" si="15"/>
        <v>34572.322312933029</v>
      </c>
    </row>
    <row r="102" spans="2:45" ht="15" thickBot="1">
      <c r="B102" s="360" t="s">
        <v>1138</v>
      </c>
      <c r="C102" s="430">
        <f t="shared" ref="C102:AS102" si="16">SUM(C3:C101)</f>
        <v>3983422.6900000023</v>
      </c>
      <c r="D102" s="430">
        <f t="shared" si="16"/>
        <v>3914907.2199999993</v>
      </c>
      <c r="E102" s="430">
        <f t="shared" si="16"/>
        <v>4078383.3600000008</v>
      </c>
      <c r="F102" s="430">
        <f t="shared" si="16"/>
        <v>4167256.2999999993</v>
      </c>
      <c r="G102" s="430">
        <f t="shared" si="16"/>
        <v>4452795.6099999975</v>
      </c>
      <c r="H102" s="430">
        <f t="shared" si="16"/>
        <v>4673751.59</v>
      </c>
      <c r="I102" s="430">
        <f t="shared" si="16"/>
        <v>4383671.3045193702</v>
      </c>
      <c r="J102" s="430">
        <f t="shared" si="16"/>
        <v>4516862.72</v>
      </c>
      <c r="K102" s="430">
        <f t="shared" si="16"/>
        <v>4131047.7623846517</v>
      </c>
      <c r="L102" s="430">
        <f t="shared" si="16"/>
        <v>4512511.7785126995</v>
      </c>
      <c r="M102" s="430">
        <f t="shared" si="16"/>
        <v>5544167.6730022468</v>
      </c>
      <c r="N102" s="430">
        <f t="shared" si="16"/>
        <v>7757803.7327219415</v>
      </c>
      <c r="O102" s="430">
        <f t="shared" si="16"/>
        <v>56116581.741140909</v>
      </c>
      <c r="P102" s="430">
        <f t="shared" si="16"/>
        <v>4666552.2042729016</v>
      </c>
      <c r="Q102" s="430">
        <f t="shared" si="16"/>
        <v>3917581.4214651547</v>
      </c>
      <c r="R102" s="430">
        <f t="shared" si="16"/>
        <v>4108833.3462374904</v>
      </c>
      <c r="S102" s="430">
        <f t="shared" si="16"/>
        <v>4103362.6683814786</v>
      </c>
      <c r="T102" s="430">
        <f t="shared" si="16"/>
        <v>4263065.9956551082</v>
      </c>
      <c r="U102" s="430">
        <f t="shared" si="16"/>
        <v>4637300.5791139873</v>
      </c>
      <c r="V102" s="430">
        <f t="shared" si="16"/>
        <v>4537164.0861230865</v>
      </c>
      <c r="W102" s="430">
        <f t="shared" si="16"/>
        <v>4526423.3950001802</v>
      </c>
      <c r="X102" s="430">
        <f t="shared" si="16"/>
        <v>4233086.65148699</v>
      </c>
      <c r="Y102" s="430">
        <f t="shared" si="16"/>
        <v>4705038.0233945232</v>
      </c>
      <c r="Z102" s="430">
        <f t="shared" si="16"/>
        <v>5501306.0618787659</v>
      </c>
      <c r="AA102" s="430">
        <f t="shared" si="16"/>
        <v>7846069.7614366934</v>
      </c>
      <c r="AB102" s="430">
        <f t="shared" si="16"/>
        <v>57045784.194446363</v>
      </c>
      <c r="AC102" s="430">
        <f t="shared" si="16"/>
        <v>4538846.0732912831</v>
      </c>
      <c r="AD102" s="430">
        <f t="shared" si="16"/>
        <v>3655224.498060063</v>
      </c>
      <c r="AE102" s="430">
        <f t="shared" si="16"/>
        <v>4049948.038402196</v>
      </c>
      <c r="AF102" s="430">
        <f t="shared" si="16"/>
        <v>4147917.6139083086</v>
      </c>
      <c r="AG102" s="430">
        <f t="shared" si="16"/>
        <v>4303553.3913487503</v>
      </c>
      <c r="AH102" s="430">
        <f t="shared" si="16"/>
        <v>4636048.8008412328</v>
      </c>
      <c r="AI102" s="430">
        <f t="shared" si="16"/>
        <v>4447995.1981740156</v>
      </c>
      <c r="AJ102" s="430">
        <f t="shared" si="16"/>
        <v>4747635.64631256</v>
      </c>
      <c r="AK102" s="430">
        <f t="shared" si="16"/>
        <v>4571549.527043933</v>
      </c>
      <c r="AL102" s="430">
        <f t="shared" si="16"/>
        <v>4969785.506736883</v>
      </c>
      <c r="AM102" s="430">
        <f t="shared" si="16"/>
        <v>5601772.4234264875</v>
      </c>
      <c r="AN102" s="430">
        <f t="shared" si="16"/>
        <v>8017238.442232755</v>
      </c>
      <c r="AO102" s="430">
        <f t="shared" si="16"/>
        <v>57687515.159778446</v>
      </c>
      <c r="AP102" s="430">
        <f t="shared" si="16"/>
        <v>4659921.2641608315</v>
      </c>
      <c r="AQ102" s="430">
        <f t="shared" si="16"/>
        <v>5479641.8529833527</v>
      </c>
      <c r="AR102" s="430">
        <f t="shared" si="16"/>
        <v>1771890.409116681</v>
      </c>
      <c r="AS102" s="430">
        <f t="shared" si="16"/>
        <v>11911453.52626087</v>
      </c>
    </row>
    <row r="103" spans="2:45" ht="15" thickTop="1"/>
  </sheetData>
  <autoFilter ref="B2:AS2" xr:uid="{D3FF0814-72D2-4FAD-816B-83C63611CEEF}"/>
  <pageMargins left="0.7" right="0.7" top="0.75" bottom="0.75" header="0.3" footer="0.3"/>
  <pageSetup paperSize="9" scale="2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5E576-F1F1-47ED-ACB8-903A881049B8}">
  <dimension ref="B1:F17"/>
  <sheetViews>
    <sheetView showGridLines="0" tabSelected="1" zoomScale="170" zoomScaleNormal="170" zoomScaleSheetLayoutView="200" workbookViewId="0">
      <pane xSplit="2" ySplit="3" topLeftCell="C4" activePane="bottomRight" state="frozen"/>
      <selection pane="topRight" activeCell="C1" sqref="C1"/>
      <selection pane="bottomLeft" activeCell="A4" sqref="A4"/>
      <selection pane="bottomRight" activeCell="J6" sqref="J6"/>
    </sheetView>
  </sheetViews>
  <sheetFormatPr defaultColWidth="8.6328125" defaultRowHeight="12"/>
  <cols>
    <col min="1" max="1" width="2.7265625" style="175" customWidth="1"/>
    <col min="2" max="2" width="28.453125" style="175" customWidth="1"/>
    <col min="3" max="3" width="13.26953125" style="175" customWidth="1"/>
    <col min="4" max="4" width="13.1796875" style="175" customWidth="1"/>
    <col min="5" max="5" width="1.90625" style="175" customWidth="1"/>
    <col min="6" max="6" width="13.81640625" style="175" customWidth="1"/>
    <col min="7" max="7" width="3.7265625" style="175" customWidth="1"/>
    <col min="8" max="16384" width="8.6328125" style="175"/>
  </cols>
  <sheetData>
    <row r="1" spans="2:6" ht="26">
      <c r="B1" s="165" t="s">
        <v>4</v>
      </c>
      <c r="C1" s="165"/>
    </row>
    <row r="3" spans="2:6" ht="26" customHeight="1">
      <c r="B3" s="36" t="s">
        <v>1302</v>
      </c>
      <c r="C3" s="37" t="s">
        <v>1</v>
      </c>
      <c r="D3" s="37" t="s">
        <v>1306</v>
      </c>
      <c r="E3" s="123"/>
      <c r="F3" s="36" t="s">
        <v>1317</v>
      </c>
    </row>
    <row r="4" spans="2:6">
      <c r="B4" s="172" t="s">
        <v>6</v>
      </c>
      <c r="C4" s="176">
        <f>'Rent Roll - Lib'!P172*12+'Rent Roll - Lib'!Y172*12</f>
        <v>6913228.3384243287</v>
      </c>
      <c r="D4" s="176">
        <f>('Rent Roll - Usti '!P144+'Rent Roll - Usti '!P150)*12+'Rent Roll - Usti '!Y144*12</f>
        <v>5970524.4726060592</v>
      </c>
      <c r="F4" s="176">
        <f>SUM(C4:D4)</f>
        <v>12883752.811030388</v>
      </c>
    </row>
    <row r="5" spans="2:6">
      <c r="B5" s="172" t="s">
        <v>1229</v>
      </c>
      <c r="C5" s="176">
        <f>'Ancillary - Lib'!C11*(1+C16)*(1+$C$17)</f>
        <v>973006.7014434</v>
      </c>
      <c r="D5" s="176">
        <f>'Ancillary - Usti'!D14*(1+C16)*(1+$C$17)</f>
        <v>637617.95662499988</v>
      </c>
      <c r="F5" s="176">
        <f t="shared" ref="F5:F13" si="0">SUM(C5:D5)</f>
        <v>1610624.6580683999</v>
      </c>
    </row>
    <row r="6" spans="2:6">
      <c r="B6" s="172" t="s">
        <v>1307</v>
      </c>
      <c r="C6" s="176">
        <f>'Turnover Rent - Lib'!D9*(1+C16)*(1+$C$17)</f>
        <v>230241.20076454783</v>
      </c>
      <c r="D6" s="176">
        <f>'Turnover Rent - Usti'!F10*(1+C16)*(1+$C$17)</f>
        <v>466446.42686794099</v>
      </c>
      <c r="F6" s="176">
        <f t="shared" si="0"/>
        <v>696687.62763248885</v>
      </c>
    </row>
    <row r="7" spans="2:6" ht="14.5" customHeight="1">
      <c r="B7" s="172" t="s">
        <v>1325</v>
      </c>
      <c r="C7" s="176">
        <f>'Turnover Rent - Lib'!D32*(1+C16)*(1+C17)</f>
        <v>348594.17031583452</v>
      </c>
      <c r="D7" s="176">
        <f>'Turnover Rent - Usti'!F23*(1+C16)*(1+$C$17)</f>
        <v>75793.523608037765</v>
      </c>
      <c r="F7" s="176">
        <f>SUM(C7:D7)</f>
        <v>424387.69392387231</v>
      </c>
    </row>
    <row r="8" spans="2:6">
      <c r="B8" s="463" t="s">
        <v>1327</v>
      </c>
      <c r="C8" s="176">
        <f>'OPEX - Lib'!C30+'Utilities - Lib'!C18</f>
        <v>-482540.84188478458</v>
      </c>
      <c r="D8" s="176">
        <f>'OPEX - Usti'!C30+'Utilites - Usti'!C18</f>
        <v>235856.63204918089</v>
      </c>
      <c r="F8" s="176">
        <f t="shared" si="0"/>
        <v>-246684.20983560369</v>
      </c>
    </row>
    <row r="9" spans="2:6">
      <c r="B9" s="404" t="s">
        <v>1328</v>
      </c>
      <c r="C9" s="405">
        <f>'Marex - Lib'!B27</f>
        <v>6957.1313824519748</v>
      </c>
      <c r="D9" s="405">
        <f>'Marex - Usti'!C23</f>
        <v>8001.2307436347764</v>
      </c>
      <c r="F9" s="176">
        <f t="shared" si="0"/>
        <v>14958.362126086751</v>
      </c>
    </row>
    <row r="10" spans="2:6" ht="12.5" thickBot="1">
      <c r="B10" s="408" t="s">
        <v>1303</v>
      </c>
      <c r="C10" s="409">
        <f>SUM(C4:C9)</f>
        <v>7989486.7004457787</v>
      </c>
      <c r="D10" s="409">
        <f>SUM(D4:D9)</f>
        <v>7394240.2424998535</v>
      </c>
      <c r="F10" s="409">
        <f>SUM(C10:D10)</f>
        <v>15383726.942945633</v>
      </c>
    </row>
    <row r="11" spans="2:6" ht="12.5" thickTop="1">
      <c r="B11" s="406" t="s">
        <v>7</v>
      </c>
      <c r="C11" s="407">
        <f>'Rent Roll - Lib'!AG172*12</f>
        <v>65008.2</v>
      </c>
      <c r="D11" s="407">
        <f>'Rent Roll - Usti '!AG144*12</f>
        <v>156438</v>
      </c>
      <c r="F11" s="176">
        <f>SUM(C11:D11)</f>
        <v>221446.2</v>
      </c>
    </row>
    <row r="12" spans="2:6">
      <c r="B12" s="172" t="s">
        <v>1304</v>
      </c>
      <c r="C12" s="173">
        <f>'PV - Lib'!F4</f>
        <v>46750</v>
      </c>
      <c r="D12" s="173">
        <f>'PV - Usti'!F5</f>
        <v>24640</v>
      </c>
      <c r="F12" s="176">
        <f t="shared" si="0"/>
        <v>71390</v>
      </c>
    </row>
    <row r="13" spans="2:6">
      <c r="B13" s="172" t="s">
        <v>1308</v>
      </c>
      <c r="C13" s="440">
        <f>'OPEX - Lib'!F5/'OPEX - Lib'!C33</f>
        <v>219608.52581967213</v>
      </c>
      <c r="D13" s="440">
        <f>'OPEX - Usti'!F5/'OPEX - Usti'!C33</f>
        <v>245855.09303278688</v>
      </c>
      <c r="F13" s="176">
        <f>SUM(C13:D13)</f>
        <v>465463.61885245901</v>
      </c>
    </row>
    <row r="14" spans="2:6" ht="16" customHeight="1">
      <c r="B14" s="41" t="s">
        <v>1305</v>
      </c>
      <c r="C14" s="410">
        <f>SUM(C10:C13)</f>
        <v>8320853.4262654511</v>
      </c>
      <c r="D14" s="410">
        <f>SUM(D10:D13)</f>
        <v>7821173.3355326401</v>
      </c>
      <c r="F14" s="410">
        <f>D14+C14</f>
        <v>16142026.761798091</v>
      </c>
    </row>
    <row r="16" spans="2:6">
      <c r="B16" s="441" t="s">
        <v>1319</v>
      </c>
      <c r="C16" s="327">
        <v>0.02</v>
      </c>
      <c r="F16" s="378"/>
    </row>
    <row r="17" spans="2:3">
      <c r="B17" s="441" t="s">
        <v>1326</v>
      </c>
      <c r="C17" s="327">
        <v>2.7E-2</v>
      </c>
    </row>
  </sheetData>
  <pageMargins left="0.7" right="0.7" top="0.75" bottom="0.75" header="0.3" footer="0.3"/>
  <pageSetup paperSize="9" scale="7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EFDF-8D40-4311-B4DC-E8EE62B621F2}">
  <dimension ref="B2:P1105"/>
  <sheetViews>
    <sheetView showGridLines="0" view="pageBreakPreview" zoomScaleNormal="130" zoomScaleSheetLayoutView="100" workbookViewId="0">
      <selection activeCell="B3" sqref="B3"/>
    </sheetView>
  </sheetViews>
  <sheetFormatPr defaultRowHeight="12"/>
  <cols>
    <col min="1" max="1" width="3" style="177" customWidth="1"/>
    <col min="2" max="2" width="14.54296875" style="177" customWidth="1"/>
    <col min="3" max="3" width="12.7265625" style="177" bestFit="1" customWidth="1"/>
    <col min="4" max="4" width="11.1796875" style="177" bestFit="1" customWidth="1"/>
    <col min="5" max="5" width="12.7265625" style="177" bestFit="1" customWidth="1"/>
    <col min="6" max="6" width="11.1796875" style="177" bestFit="1" customWidth="1"/>
    <col min="7" max="8" width="12.7265625" style="177" bestFit="1" customWidth="1"/>
    <col min="9" max="11" width="11.1796875" style="177" bestFit="1" customWidth="1"/>
    <col min="12" max="14" width="12.7265625" style="177" bestFit="1" customWidth="1"/>
    <col min="15" max="15" width="13.81640625" style="177" bestFit="1" customWidth="1"/>
    <col min="16" max="16" width="10.54296875" style="177" bestFit="1" customWidth="1"/>
    <col min="17" max="17" width="8.7265625" style="177"/>
    <col min="18" max="18" width="10.54296875" style="177" bestFit="1" customWidth="1"/>
    <col min="19" max="19" width="8.90625" style="177" bestFit="1" customWidth="1"/>
    <col min="20" max="16384" width="8.7265625" style="177"/>
  </cols>
  <sheetData>
    <row r="2" spans="2:15" ht="26">
      <c r="B2" s="165" t="s">
        <v>902</v>
      </c>
      <c r="C2" s="165"/>
      <c r="D2" s="165"/>
      <c r="E2" s="165"/>
    </row>
    <row r="4" spans="2:15" ht="25" customHeight="1">
      <c r="B4" s="36" t="s">
        <v>1183</v>
      </c>
      <c r="C4" s="36" t="s">
        <v>1006</v>
      </c>
      <c r="D4" s="36" t="s">
        <v>1007</v>
      </c>
      <c r="E4" s="36" t="s">
        <v>1008</v>
      </c>
      <c r="F4" s="36" t="s">
        <v>1009</v>
      </c>
      <c r="G4" s="36" t="s">
        <v>1010</v>
      </c>
      <c r="H4" s="36" t="s">
        <v>1011</v>
      </c>
      <c r="I4" s="36" t="s">
        <v>1012</v>
      </c>
      <c r="J4" s="36" t="s">
        <v>1013</v>
      </c>
      <c r="K4" s="36" t="s">
        <v>1014</v>
      </c>
      <c r="L4" s="36" t="s">
        <v>1015</v>
      </c>
      <c r="M4" s="36" t="s">
        <v>1016</v>
      </c>
      <c r="N4" s="36" t="s">
        <v>1017</v>
      </c>
      <c r="O4" s="36" t="s">
        <v>9</v>
      </c>
    </row>
    <row r="5" spans="2:15" ht="18" customHeight="1">
      <c r="B5" s="185">
        <v>2023</v>
      </c>
      <c r="C5" s="186">
        <v>958982</v>
      </c>
      <c r="D5" s="186">
        <v>907807</v>
      </c>
      <c r="E5" s="186">
        <v>1017461</v>
      </c>
      <c r="F5" s="186">
        <v>942735</v>
      </c>
      <c r="G5" s="186">
        <v>983630</v>
      </c>
      <c r="H5" s="186">
        <v>988337</v>
      </c>
      <c r="I5" s="186">
        <v>934065</v>
      </c>
      <c r="J5" s="186">
        <v>999391</v>
      </c>
      <c r="K5" s="186">
        <v>967543</v>
      </c>
      <c r="L5" s="186">
        <v>1008153</v>
      </c>
      <c r="M5" s="186">
        <v>1048007</v>
      </c>
      <c r="N5" s="186">
        <v>1070047</v>
      </c>
      <c r="O5" s="186">
        <f>SUM(C5:N5)</f>
        <v>11826158</v>
      </c>
    </row>
    <row r="6" spans="2:15" ht="18" customHeight="1">
      <c r="B6" s="185">
        <v>2024</v>
      </c>
      <c r="C6" s="186">
        <v>989336</v>
      </c>
      <c r="D6" s="186">
        <v>968296</v>
      </c>
      <c r="E6" s="186">
        <v>998402</v>
      </c>
      <c r="F6" s="186">
        <v>937171</v>
      </c>
      <c r="G6" s="186">
        <v>1000045</v>
      </c>
      <c r="H6" s="186">
        <v>1000650</v>
      </c>
      <c r="I6" s="186">
        <v>999060</v>
      </c>
      <c r="J6" s="186">
        <v>997292</v>
      </c>
      <c r="K6" s="186">
        <v>955429</v>
      </c>
      <c r="L6" s="186">
        <v>1010383</v>
      </c>
      <c r="M6" s="186">
        <v>1042588</v>
      </c>
      <c r="N6" s="186">
        <v>1122374</v>
      </c>
      <c r="O6" s="186">
        <f>SUM(C6:N6)</f>
        <v>12021026</v>
      </c>
    </row>
    <row r="7" spans="2:15" ht="18" customHeight="1">
      <c r="B7" s="185">
        <v>2025</v>
      </c>
      <c r="C7" s="186">
        <v>1005804</v>
      </c>
      <c r="D7" s="186">
        <v>948840</v>
      </c>
      <c r="E7" s="186">
        <v>954453</v>
      </c>
      <c r="F7" s="186">
        <v>955262</v>
      </c>
      <c r="G7" s="186">
        <v>976470</v>
      </c>
      <c r="H7" s="186">
        <v>967181</v>
      </c>
      <c r="I7" s="186">
        <v>955469</v>
      </c>
      <c r="J7" s="186">
        <v>940045</v>
      </c>
      <c r="K7" s="186">
        <v>942406</v>
      </c>
      <c r="L7" s="186">
        <v>1001328</v>
      </c>
      <c r="M7" s="186">
        <v>1021353</v>
      </c>
      <c r="N7" s="186">
        <v>1093176</v>
      </c>
      <c r="O7" s="186">
        <f>SUM(C7:N7)</f>
        <v>11761787</v>
      </c>
    </row>
    <row r="8" spans="2:15" ht="18" customHeight="1">
      <c r="B8" s="185" t="s">
        <v>1018</v>
      </c>
      <c r="C8" s="186">
        <v>988643</v>
      </c>
      <c r="D8" s="186">
        <v>921817</v>
      </c>
      <c r="E8" s="186">
        <v>972344</v>
      </c>
      <c r="F8" s="186"/>
      <c r="G8" s="186"/>
      <c r="H8" s="186"/>
      <c r="I8" s="186"/>
      <c r="J8" s="186"/>
      <c r="K8" s="186"/>
      <c r="L8" s="186"/>
      <c r="M8" s="186"/>
      <c r="N8" s="186"/>
      <c r="O8" s="186"/>
    </row>
    <row r="25" spans="2:15">
      <c r="C25" s="179"/>
      <c r="D25" s="180"/>
      <c r="E25" s="179"/>
      <c r="F25" s="181"/>
    </row>
    <row r="26" spans="2:15">
      <c r="C26" s="179"/>
      <c r="D26" s="180"/>
      <c r="E26" s="179"/>
      <c r="F26" s="181"/>
    </row>
    <row r="27" spans="2:15">
      <c r="C27" s="179"/>
      <c r="D27" s="180"/>
      <c r="E27" s="179"/>
      <c r="F27" s="181"/>
    </row>
    <row r="28" spans="2:15">
      <c r="C28" s="179"/>
      <c r="D28" s="180"/>
      <c r="E28" s="179"/>
      <c r="F28" s="181"/>
    </row>
    <row r="30" spans="2:15">
      <c r="B30" s="178"/>
    </row>
    <row r="32" spans="2:15" ht="25" customHeight="1">
      <c r="B32" s="36" t="s">
        <v>1185</v>
      </c>
      <c r="C32" s="36" t="s">
        <v>1006</v>
      </c>
      <c r="D32" s="36" t="s">
        <v>1007</v>
      </c>
      <c r="E32" s="36" t="s">
        <v>1008</v>
      </c>
      <c r="F32" s="36" t="s">
        <v>1009</v>
      </c>
      <c r="G32" s="36" t="s">
        <v>1010</v>
      </c>
      <c r="H32" s="36" t="s">
        <v>1011</v>
      </c>
      <c r="I32" s="36" t="s">
        <v>1012</v>
      </c>
      <c r="J32" s="36" t="s">
        <v>1013</v>
      </c>
      <c r="K32" s="36" t="s">
        <v>1014</v>
      </c>
      <c r="L32" s="36" t="s">
        <v>1015</v>
      </c>
      <c r="M32" s="36" t="s">
        <v>1016</v>
      </c>
      <c r="N32" s="36" t="s">
        <v>1017</v>
      </c>
      <c r="O32" s="36" t="s">
        <v>9</v>
      </c>
    </row>
    <row r="33" spans="2:16" ht="16" customHeight="1">
      <c r="B33" s="185">
        <v>2023</v>
      </c>
      <c r="C33" s="186">
        <v>644902</v>
      </c>
      <c r="D33" s="186">
        <v>621140</v>
      </c>
      <c r="E33" s="186">
        <v>660271</v>
      </c>
      <c r="F33" s="186">
        <v>636104</v>
      </c>
      <c r="G33" s="186">
        <v>715392</v>
      </c>
      <c r="H33" s="186">
        <v>729336</v>
      </c>
      <c r="I33" s="186">
        <v>706167</v>
      </c>
      <c r="J33" s="186">
        <v>734252</v>
      </c>
      <c r="K33" s="186">
        <v>692261</v>
      </c>
      <c r="L33" s="186">
        <v>639956</v>
      </c>
      <c r="M33" s="186">
        <v>700313</v>
      </c>
      <c r="N33" s="186">
        <v>811798</v>
      </c>
      <c r="O33" s="186">
        <f>SUM(C33:N33)</f>
        <v>8291892</v>
      </c>
      <c r="P33" s="182"/>
    </row>
    <row r="34" spans="2:16" ht="16" customHeight="1">
      <c r="B34" s="185">
        <v>2024</v>
      </c>
      <c r="C34" s="186">
        <v>622724</v>
      </c>
      <c r="D34" s="186">
        <v>591317</v>
      </c>
      <c r="E34" s="186">
        <v>623779</v>
      </c>
      <c r="F34" s="186">
        <v>615797</v>
      </c>
      <c r="G34" s="186">
        <v>666597</v>
      </c>
      <c r="H34" s="186">
        <v>666689</v>
      </c>
      <c r="I34" s="186">
        <v>701782</v>
      </c>
      <c r="J34" s="186">
        <v>704659</v>
      </c>
      <c r="K34" s="186">
        <v>638976</v>
      </c>
      <c r="L34" s="186">
        <v>638660</v>
      </c>
      <c r="M34" s="186">
        <v>685610</v>
      </c>
      <c r="N34" s="186">
        <v>826008</v>
      </c>
      <c r="O34" s="186">
        <f>SUM(C34:N34)</f>
        <v>7982598</v>
      </c>
    </row>
    <row r="35" spans="2:16" ht="16" customHeight="1">
      <c r="B35" s="185">
        <v>2025</v>
      </c>
      <c r="C35" s="186">
        <v>618083</v>
      </c>
      <c r="D35" s="186">
        <v>584035</v>
      </c>
      <c r="E35" s="186">
        <v>612594</v>
      </c>
      <c r="F35" s="186">
        <v>603890</v>
      </c>
      <c r="G35" s="186">
        <v>627042</v>
      </c>
      <c r="H35" s="186">
        <v>651379</v>
      </c>
      <c r="I35" s="186">
        <v>644944</v>
      </c>
      <c r="J35" s="186">
        <v>662132</v>
      </c>
      <c r="K35" s="186">
        <v>651790</v>
      </c>
      <c r="L35" s="186">
        <v>656769</v>
      </c>
      <c r="M35" s="186">
        <v>669723</v>
      </c>
      <c r="N35" s="186">
        <v>815810</v>
      </c>
      <c r="O35" s="186">
        <f>SUM(C35:N35)</f>
        <v>7798191</v>
      </c>
    </row>
    <row r="36" spans="2:16" ht="16" customHeight="1">
      <c r="B36" s="185" t="s">
        <v>1018</v>
      </c>
      <c r="C36" s="186">
        <v>578290</v>
      </c>
      <c r="D36" s="186">
        <v>582295</v>
      </c>
      <c r="E36" s="186">
        <v>612237</v>
      </c>
      <c r="F36" s="186"/>
      <c r="G36" s="186"/>
      <c r="H36" s="186"/>
      <c r="I36" s="186"/>
      <c r="J36" s="186"/>
      <c r="K36" s="186"/>
      <c r="L36" s="186"/>
      <c r="M36" s="186"/>
      <c r="N36" s="186"/>
      <c r="O36" s="186"/>
    </row>
    <row r="37" spans="2:16">
      <c r="C37" s="179"/>
      <c r="D37" s="180"/>
      <c r="E37" s="179"/>
      <c r="F37" s="181"/>
    </row>
    <row r="38" spans="2:16">
      <c r="C38" s="179"/>
      <c r="D38" s="180"/>
      <c r="E38" s="179"/>
      <c r="F38" s="181"/>
    </row>
    <row r="39" spans="2:16">
      <c r="C39" s="179"/>
      <c r="D39" s="180"/>
      <c r="E39" s="179"/>
      <c r="F39" s="181"/>
    </row>
    <row r="40" spans="2:16">
      <c r="C40" s="179"/>
      <c r="D40" s="180"/>
      <c r="E40" s="179"/>
      <c r="F40" s="181"/>
    </row>
    <row r="41" spans="2:16">
      <c r="C41" s="179"/>
      <c r="D41" s="180"/>
      <c r="E41" s="179"/>
      <c r="F41" s="181"/>
    </row>
    <row r="42" spans="2:16">
      <c r="C42" s="179"/>
      <c r="D42" s="180"/>
      <c r="E42" s="179"/>
      <c r="F42" s="181"/>
    </row>
    <row r="43" spans="2:16">
      <c r="C43" s="179"/>
      <c r="D43" s="180"/>
      <c r="E43" s="179"/>
      <c r="F43" s="181"/>
    </row>
    <row r="44" spans="2:16">
      <c r="C44" s="179"/>
      <c r="D44" s="180"/>
      <c r="E44" s="179"/>
      <c r="F44" s="181"/>
    </row>
    <row r="45" spans="2:16">
      <c r="C45" s="179"/>
      <c r="D45" s="180"/>
      <c r="E45" s="179"/>
      <c r="F45" s="181"/>
    </row>
    <row r="46" spans="2:16">
      <c r="C46" s="179"/>
      <c r="D46" s="180"/>
      <c r="E46" s="179"/>
      <c r="F46" s="181"/>
    </row>
    <row r="47" spans="2:16">
      <c r="C47" s="179"/>
      <c r="D47" s="180"/>
      <c r="E47" s="179"/>
      <c r="F47" s="181"/>
    </row>
    <row r="48" spans="2:16">
      <c r="C48" s="179"/>
      <c r="D48" s="180"/>
      <c r="E48" s="179"/>
      <c r="F48" s="181"/>
    </row>
    <row r="49" spans="2:2">
      <c r="B49" s="183"/>
    </row>
    <row r="69" spans="3:6">
      <c r="C69" s="179"/>
      <c r="D69" s="180"/>
      <c r="E69" s="179"/>
      <c r="F69" s="181"/>
    </row>
    <row r="70" spans="3:6">
      <c r="C70" s="179"/>
      <c r="D70" s="180"/>
      <c r="E70" s="179"/>
      <c r="F70" s="181"/>
    </row>
    <row r="71" spans="3:6">
      <c r="C71" s="179"/>
      <c r="D71" s="180"/>
      <c r="E71" s="179"/>
      <c r="F71" s="181"/>
    </row>
    <row r="240" spans="7:7">
      <c r="G240" s="184"/>
    </row>
    <row r="241" spans="7:7">
      <c r="G241" s="184"/>
    </row>
    <row r="242" spans="7:7">
      <c r="G242" s="184"/>
    </row>
    <row r="309" spans="8:8">
      <c r="H309" s="184"/>
    </row>
    <row r="310" spans="8:8">
      <c r="H310" s="184"/>
    </row>
    <row r="370" spans="9:16">
      <c r="I370" s="184"/>
      <c r="J370" s="184"/>
      <c r="K370" s="184"/>
      <c r="L370" s="184"/>
      <c r="M370" s="184"/>
      <c r="N370" s="184"/>
      <c r="O370" s="184"/>
      <c r="P370" s="184"/>
    </row>
    <row r="371" spans="9:16">
      <c r="I371" s="184"/>
      <c r="J371" s="184"/>
      <c r="K371" s="184"/>
      <c r="L371" s="184"/>
      <c r="M371" s="184"/>
      <c r="N371" s="184"/>
      <c r="O371" s="184"/>
      <c r="P371" s="184"/>
    </row>
    <row r="413" spans="3:6">
      <c r="C413" s="184"/>
      <c r="D413" s="184"/>
      <c r="E413" s="184"/>
      <c r="F413" s="184"/>
    </row>
    <row r="414" spans="3:6">
      <c r="C414" s="184"/>
      <c r="D414" s="184"/>
      <c r="E414" s="184"/>
      <c r="F414" s="184"/>
    </row>
    <row r="415" spans="3:6">
      <c r="C415" s="184"/>
      <c r="D415" s="184"/>
      <c r="E415" s="184"/>
      <c r="F415" s="184"/>
    </row>
    <row r="416" spans="3:6">
      <c r="C416" s="184"/>
      <c r="D416" s="184"/>
    </row>
    <row r="603" spans="7:7">
      <c r="G603" s="184"/>
    </row>
    <row r="604" spans="7:7">
      <c r="G604" s="184"/>
    </row>
    <row r="605" spans="7:7">
      <c r="G605" s="184"/>
    </row>
    <row r="679" spans="8:8">
      <c r="H679" s="184"/>
    </row>
    <row r="680" spans="8:8">
      <c r="H680" s="184"/>
    </row>
    <row r="681" spans="8:8">
      <c r="H681" s="184"/>
    </row>
    <row r="740" spans="9:16">
      <c r="I740" s="184"/>
      <c r="J740" s="184"/>
      <c r="K740" s="184"/>
      <c r="L740" s="184"/>
      <c r="M740" s="184"/>
      <c r="N740" s="184"/>
      <c r="O740" s="184"/>
      <c r="P740" s="184"/>
    </row>
    <row r="741" spans="9:16">
      <c r="I741" s="184"/>
      <c r="J741" s="184"/>
      <c r="K741" s="184"/>
      <c r="L741" s="184"/>
      <c r="M741" s="184"/>
      <c r="N741" s="184"/>
      <c r="O741" s="184"/>
      <c r="P741" s="184"/>
    </row>
    <row r="742" spans="9:16">
      <c r="I742" s="184"/>
      <c r="J742" s="184"/>
      <c r="K742" s="184"/>
      <c r="L742" s="184"/>
      <c r="M742" s="184"/>
      <c r="N742" s="184"/>
      <c r="O742" s="184"/>
      <c r="P742" s="184"/>
    </row>
    <row r="1042" spans="8:8">
      <c r="H1042" s="184"/>
    </row>
    <row r="1043" spans="8:8">
      <c r="H1043" s="184"/>
    </row>
    <row r="1044" spans="8:8">
      <c r="H1044" s="184"/>
    </row>
    <row r="1103" spans="9:15">
      <c r="I1103" s="184"/>
      <c r="J1103" s="184"/>
      <c r="K1103" s="184"/>
      <c r="L1103" s="184"/>
      <c r="M1103" s="184"/>
      <c r="N1103" s="184"/>
      <c r="O1103" s="184"/>
    </row>
    <row r="1104" spans="9:15">
      <c r="I1104" s="184"/>
      <c r="J1104" s="184"/>
      <c r="K1104" s="184"/>
      <c r="L1104" s="184"/>
      <c r="M1104" s="184"/>
      <c r="N1104" s="184"/>
      <c r="O1104" s="184"/>
    </row>
    <row r="1105" spans="9:15">
      <c r="I1105" s="184"/>
      <c r="J1105" s="184"/>
      <c r="K1105" s="184"/>
      <c r="L1105" s="184"/>
      <c r="M1105" s="184"/>
      <c r="N1105" s="184"/>
      <c r="O1105" s="184"/>
    </row>
  </sheetData>
  <pageMargins left="0.7" right="0.7" top="0.75" bottom="0.75" header="0.3" footer="0.3"/>
  <pageSetup paperSize="9" scale="4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CA9D5-2F4A-45DC-BF63-D2A779D0AAF1}">
  <dimension ref="B2:R78"/>
  <sheetViews>
    <sheetView showGridLines="0" view="pageBreakPreview" zoomScale="85" zoomScaleNormal="100" zoomScaleSheetLayoutView="85" workbookViewId="0">
      <selection activeCell="K85" sqref="K85"/>
    </sheetView>
  </sheetViews>
  <sheetFormatPr defaultRowHeight="14.5"/>
  <cols>
    <col min="1" max="1" width="3.7265625" style="114" customWidth="1"/>
    <col min="2" max="2" width="14" style="114" customWidth="1"/>
    <col min="3" max="3" width="12.90625" style="114" customWidth="1"/>
    <col min="4" max="4" width="12.26953125" style="114" customWidth="1"/>
    <col min="5" max="5" width="8.7265625" style="114"/>
    <col min="6" max="6" width="15.90625" style="114" bestFit="1" customWidth="1"/>
    <col min="7" max="7" width="17" style="114" bestFit="1" customWidth="1"/>
    <col min="8" max="10" width="8.7265625" style="114"/>
    <col min="11" max="11" width="8.7265625" style="115" bestFit="1"/>
    <col min="12" max="12" width="8.7265625" style="114"/>
    <col min="13" max="13" width="17.54296875" style="114" customWidth="1"/>
    <col min="14" max="14" width="13.90625" style="114" customWidth="1"/>
    <col min="15" max="15" width="14.6328125" style="114" customWidth="1"/>
    <col min="16" max="16" width="8.7265625" style="114"/>
    <col min="17" max="17" width="16.26953125" style="114" customWidth="1"/>
    <col min="18" max="18" width="14.08984375" style="114" customWidth="1"/>
    <col min="19" max="16384" width="8.7265625" style="114"/>
  </cols>
  <sheetData>
    <row r="2" spans="2:18" ht="26">
      <c r="B2" s="452" t="s">
        <v>904</v>
      </c>
      <c r="C2" s="452"/>
      <c r="D2" s="452"/>
      <c r="E2" s="452"/>
    </row>
    <row r="4" spans="2:18" ht="21">
      <c r="B4" s="125" t="s">
        <v>1183</v>
      </c>
      <c r="M4" s="125" t="s">
        <v>1185</v>
      </c>
    </row>
    <row r="5" spans="2:18">
      <c r="B5" s="453" t="s">
        <v>1019</v>
      </c>
      <c r="C5" s="453"/>
      <c r="D5" s="453"/>
      <c r="E5" s="453"/>
      <c r="F5" s="453"/>
      <c r="G5" s="453"/>
      <c r="M5" s="453" t="s">
        <v>1020</v>
      </c>
      <c r="N5" s="453"/>
      <c r="O5" s="453"/>
      <c r="P5" s="453"/>
      <c r="Q5" s="453"/>
      <c r="R5" s="453"/>
    </row>
    <row r="6" spans="2:18" ht="14.4" customHeight="1">
      <c r="B6" s="453"/>
      <c r="C6" s="453"/>
      <c r="D6" s="453"/>
      <c r="E6" s="453"/>
      <c r="F6" s="453"/>
      <c r="G6" s="453"/>
      <c r="M6" s="453"/>
      <c r="N6" s="453"/>
      <c r="O6" s="453"/>
      <c r="P6" s="453"/>
      <c r="Q6" s="453"/>
      <c r="R6" s="453"/>
    </row>
    <row r="48" spans="2:15">
      <c r="B48" s="117" t="s">
        <v>1027</v>
      </c>
      <c r="C48" s="118"/>
      <c r="D48" s="118"/>
      <c r="M48" s="117" t="s">
        <v>1027</v>
      </c>
      <c r="N48" s="118"/>
      <c r="O48" s="118"/>
    </row>
    <row r="49" spans="2:15">
      <c r="B49" s="119" t="s">
        <v>1028</v>
      </c>
      <c r="C49" s="38" t="s">
        <v>1029</v>
      </c>
      <c r="D49" s="38" t="s">
        <v>1030</v>
      </c>
      <c r="M49" s="38" t="s">
        <v>1028</v>
      </c>
      <c r="N49" s="38" t="s">
        <v>1029</v>
      </c>
      <c r="O49" s="38" t="s">
        <v>1030</v>
      </c>
    </row>
    <row r="50" spans="2:15">
      <c r="B50" s="39" t="s">
        <v>1036</v>
      </c>
      <c r="C50" s="39" t="s">
        <v>1</v>
      </c>
      <c r="D50" s="99">
        <v>21512</v>
      </c>
      <c r="M50" s="39" t="s">
        <v>1042</v>
      </c>
      <c r="N50" s="39" t="s">
        <v>1005</v>
      </c>
      <c r="O50" s="99">
        <v>3185</v>
      </c>
    </row>
    <row r="51" spans="2:15">
      <c r="B51" s="39" t="s">
        <v>1035</v>
      </c>
      <c r="C51" s="39" t="s">
        <v>1</v>
      </c>
      <c r="D51" s="99">
        <v>2810</v>
      </c>
      <c r="M51" s="39" t="s">
        <v>1043</v>
      </c>
      <c r="N51" s="39" t="s">
        <v>1005</v>
      </c>
      <c r="O51" s="99">
        <v>5364</v>
      </c>
    </row>
    <row r="52" spans="2:15">
      <c r="B52" s="38" t="s">
        <v>1037</v>
      </c>
      <c r="C52" s="38"/>
      <c r="D52" s="120">
        <f>D51+D50</f>
        <v>24322</v>
      </c>
      <c r="M52" s="39" t="s">
        <v>1047</v>
      </c>
      <c r="N52" s="39" t="s">
        <v>1005</v>
      </c>
      <c r="O52" s="99">
        <v>7060</v>
      </c>
    </row>
    <row r="53" spans="2:15" ht="18" customHeight="1">
      <c r="B53" s="39" t="s">
        <v>1031</v>
      </c>
      <c r="C53" s="39" t="s">
        <v>1</v>
      </c>
      <c r="D53" s="99">
        <v>2</v>
      </c>
      <c r="M53" s="38" t="s">
        <v>1037</v>
      </c>
      <c r="N53" s="38"/>
      <c r="O53" s="120">
        <f>SUM(O50:O52)</f>
        <v>15609</v>
      </c>
    </row>
    <row r="54" spans="2:15">
      <c r="B54" s="39" t="s">
        <v>1032</v>
      </c>
      <c r="C54" s="39" t="s">
        <v>1</v>
      </c>
      <c r="D54" s="99">
        <v>324</v>
      </c>
      <c r="M54" s="39" t="s">
        <v>1039</v>
      </c>
      <c r="N54" s="39" t="s">
        <v>1005</v>
      </c>
      <c r="O54" s="99">
        <v>230</v>
      </c>
    </row>
    <row r="55" spans="2:15">
      <c r="B55" s="39" t="s">
        <v>1033</v>
      </c>
      <c r="C55" s="39" t="s">
        <v>1</v>
      </c>
      <c r="D55" s="99">
        <v>152</v>
      </c>
      <c r="M55" s="39" t="s">
        <v>1040</v>
      </c>
      <c r="N55" s="39" t="s">
        <v>1005</v>
      </c>
      <c r="O55" s="99">
        <v>472</v>
      </c>
    </row>
    <row r="56" spans="2:15">
      <c r="B56" s="39" t="s">
        <v>1034</v>
      </c>
      <c r="C56" s="39" t="s">
        <v>1</v>
      </c>
      <c r="D56" s="99">
        <v>978</v>
      </c>
      <c r="M56" s="39" t="s">
        <v>1041</v>
      </c>
      <c r="N56" s="39" t="s">
        <v>1005</v>
      </c>
      <c r="O56" s="99">
        <v>68</v>
      </c>
    </row>
    <row r="57" spans="2:15" ht="23" customHeight="1">
      <c r="B57" s="38" t="s">
        <v>1038</v>
      </c>
      <c r="C57" s="38"/>
      <c r="D57" s="120">
        <f>SUM(D53:D56)</f>
        <v>1456</v>
      </c>
      <c r="M57" s="39" t="s">
        <v>1044</v>
      </c>
      <c r="N57" s="39" t="s">
        <v>1005</v>
      </c>
      <c r="O57" s="99">
        <v>218</v>
      </c>
    </row>
    <row r="58" spans="2:15">
      <c r="B58" s="38" t="s">
        <v>9</v>
      </c>
      <c r="C58" s="38"/>
      <c r="D58" s="120">
        <f>D52+D57</f>
        <v>25778</v>
      </c>
      <c r="M58" s="39" t="s">
        <v>1045</v>
      </c>
      <c r="N58" s="39" t="s">
        <v>1005</v>
      </c>
      <c r="O58" s="99">
        <v>62</v>
      </c>
    </row>
    <row r="59" spans="2:15">
      <c r="M59" s="39" t="s">
        <v>1046</v>
      </c>
      <c r="N59" s="39" t="s">
        <v>1005</v>
      </c>
      <c r="O59" s="99">
        <v>50</v>
      </c>
    </row>
    <row r="60" spans="2:15">
      <c r="M60" s="39" t="s">
        <v>1048</v>
      </c>
      <c r="N60" s="39" t="s">
        <v>1005</v>
      </c>
      <c r="O60" s="99">
        <v>369</v>
      </c>
    </row>
    <row r="61" spans="2:15">
      <c r="M61" s="39" t="s">
        <v>1049</v>
      </c>
      <c r="N61" s="39" t="s">
        <v>1005</v>
      </c>
      <c r="O61" s="99">
        <v>12</v>
      </c>
    </row>
    <row r="62" spans="2:15">
      <c r="M62" s="39" t="s">
        <v>1050</v>
      </c>
      <c r="N62" s="39" t="s">
        <v>1005</v>
      </c>
      <c r="O62" s="99">
        <v>375</v>
      </c>
    </row>
    <row r="63" spans="2:15">
      <c r="M63" s="39" t="s">
        <v>1051</v>
      </c>
      <c r="N63" s="39" t="s">
        <v>1005</v>
      </c>
      <c r="O63" s="99">
        <v>12</v>
      </c>
    </row>
    <row r="64" spans="2:15">
      <c r="M64" s="39" t="s">
        <v>1052</v>
      </c>
      <c r="N64" s="39" t="s">
        <v>1005</v>
      </c>
      <c r="O64" s="99">
        <v>119</v>
      </c>
    </row>
    <row r="65" spans="2:18">
      <c r="M65" s="39" t="s">
        <v>1053</v>
      </c>
      <c r="N65" s="39" t="s">
        <v>1005</v>
      </c>
      <c r="O65" s="99">
        <v>19</v>
      </c>
    </row>
    <row r="66" spans="2:18">
      <c r="M66" s="38" t="s">
        <v>1038</v>
      </c>
      <c r="N66" s="38"/>
      <c r="O66" s="120">
        <f>SUM(O54:O65)</f>
        <v>2006</v>
      </c>
    </row>
    <row r="67" spans="2:18">
      <c r="M67" s="38" t="s">
        <v>9</v>
      </c>
      <c r="N67" s="38"/>
      <c r="O67" s="120">
        <f>O66+O53</f>
        <v>17615</v>
      </c>
    </row>
    <row r="68" spans="2:18" s="121" customFormat="1">
      <c r="K68" s="122"/>
      <c r="M68" s="123"/>
      <c r="N68" s="123"/>
      <c r="O68" s="124"/>
    </row>
    <row r="71" spans="2:18" ht="26">
      <c r="B71" s="454" t="s">
        <v>1259</v>
      </c>
      <c r="C71" s="454"/>
      <c r="D71" s="454"/>
      <c r="E71" s="454"/>
      <c r="M71" s="454" t="s">
        <v>1259</v>
      </c>
      <c r="N71" s="454"/>
      <c r="O71" s="454"/>
      <c r="P71" s="454"/>
    </row>
    <row r="72" spans="2:18" ht="21">
      <c r="B72" s="369" t="s">
        <v>1183</v>
      </c>
      <c r="C72"/>
      <c r="D72" s="362"/>
      <c r="M72" s="369" t="s">
        <v>1185</v>
      </c>
      <c r="N72"/>
      <c r="O72" s="362"/>
    </row>
    <row r="73" spans="2:18">
      <c r="B73" s="368"/>
      <c r="C73" s="368"/>
      <c r="D73" s="368"/>
      <c r="E73" s="368"/>
      <c r="F73" s="368" t="s">
        <v>52</v>
      </c>
      <c r="G73" s="368" t="s">
        <v>38</v>
      </c>
      <c r="M73" s="368"/>
      <c r="N73" s="368"/>
      <c r="O73" s="368"/>
      <c r="P73" s="368"/>
      <c r="Q73" s="368" t="s">
        <v>52</v>
      </c>
      <c r="R73" s="368" t="s">
        <v>38</v>
      </c>
    </row>
    <row r="74" spans="2:18">
      <c r="B74" s="363" t="s">
        <v>1257</v>
      </c>
      <c r="C74" s="363"/>
      <c r="D74" s="363"/>
      <c r="E74" s="363"/>
      <c r="F74" s="363">
        <v>2296866086.5190039</v>
      </c>
      <c r="G74" s="364">
        <f>F74/'Portfolio Overview'!$C$14</f>
        <v>94133856.00487721</v>
      </c>
      <c r="M74" s="363" t="s">
        <v>1257</v>
      </c>
      <c r="N74" s="363"/>
      <c r="O74" s="363"/>
      <c r="P74" s="363"/>
      <c r="Q74" s="363">
        <v>1117794774.7982199</v>
      </c>
      <c r="R74" s="364">
        <f>Q74/'Portfolio Overview'!$C$14</f>
        <v>45811261.262222134</v>
      </c>
    </row>
    <row r="75" spans="2:18">
      <c r="B75" s="363" t="s">
        <v>1261</v>
      </c>
      <c r="C75" s="363"/>
      <c r="D75" s="363"/>
      <c r="E75" s="363"/>
      <c r="F75" s="363">
        <v>7891247.0273613939</v>
      </c>
      <c r="G75" s="364">
        <f>F75/'Portfolio Overview'!$C$14</f>
        <v>323411.76341645059</v>
      </c>
      <c r="M75" s="363" t="s">
        <v>1260</v>
      </c>
      <c r="N75" s="363"/>
      <c r="O75" s="363"/>
      <c r="P75" s="363"/>
      <c r="Q75" s="363">
        <v>2750704.1723299986</v>
      </c>
      <c r="R75" s="364">
        <f>Q75/'Portfolio Overview'!$C$14</f>
        <v>112733.77755450814</v>
      </c>
    </row>
    <row r="76" spans="2:18">
      <c r="B76" s="365" t="s">
        <v>1258</v>
      </c>
      <c r="C76" s="363"/>
      <c r="D76" s="363"/>
      <c r="E76" s="363"/>
      <c r="F76" s="365">
        <v>116954631.17</v>
      </c>
      <c r="G76" s="364">
        <f>F76/'Portfolio Overview'!$C$14</f>
        <v>4793222.5889344262</v>
      </c>
      <c r="M76" s="365" t="s">
        <v>1258</v>
      </c>
      <c r="N76" s="363"/>
      <c r="O76" s="363"/>
      <c r="P76" s="363"/>
      <c r="Q76" s="365">
        <v>69292073.569999993</v>
      </c>
      <c r="R76" s="364">
        <f>Q76/'Portfolio Overview'!$C$14</f>
        <v>2839839.0807377049</v>
      </c>
    </row>
    <row r="77" spans="2:18" ht="15" thickBot="1">
      <c r="B77" s="366" t="s">
        <v>569</v>
      </c>
      <c r="C77" s="367"/>
      <c r="D77" s="367"/>
      <c r="E77" s="367"/>
      <c r="F77" s="367">
        <f>SUM(F74:F76)</f>
        <v>2421711964.7163653</v>
      </c>
      <c r="G77" s="370">
        <f>SUM(G74:G76)</f>
        <v>99250490.357228085</v>
      </c>
      <c r="M77" s="366" t="s">
        <v>9</v>
      </c>
      <c r="N77" s="367"/>
      <c r="O77" s="367"/>
      <c r="P77" s="367"/>
      <c r="Q77" s="367">
        <f>SUM(Q74:Q76)</f>
        <v>1189837552.5405498</v>
      </c>
      <c r="R77" s="370">
        <f>SUM(R74:R76)</f>
        <v>48763834.120514341</v>
      </c>
    </row>
    <row r="78" spans="2:18" ht="15" thickTop="1"/>
  </sheetData>
  <mergeCells count="5">
    <mergeCell ref="B2:E2"/>
    <mergeCell ref="B5:G6"/>
    <mergeCell ref="M5:R6"/>
    <mergeCell ref="B71:E71"/>
    <mergeCell ref="M71:P71"/>
  </mergeCells>
  <pageMargins left="0.7" right="0.7" top="0.75" bottom="0.75" header="0.3" footer="0.3"/>
  <pageSetup paperSize="9" scale="69" orientation="portrait" r:id="rId1"/>
  <rowBreaks count="1" manualBreakCount="1">
    <brk id="69" max="21" man="1"/>
  </rowBreaks>
  <colBreaks count="1" manualBreakCount="1">
    <brk id="1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17B58-7AAC-41CD-886C-D42737DF70A2}">
  <dimension ref="B2:L4"/>
  <sheetViews>
    <sheetView showGridLines="0" view="pageBreakPreview" zoomScaleNormal="100" zoomScaleSheetLayoutView="100" workbookViewId="0">
      <selection activeCell="H51" sqref="H51"/>
    </sheetView>
  </sheetViews>
  <sheetFormatPr defaultRowHeight="14.5"/>
  <cols>
    <col min="1" max="1" width="3.6328125" customWidth="1"/>
    <col min="5" max="5" width="13.08984375" customWidth="1"/>
  </cols>
  <sheetData>
    <row r="2" spans="2:12" s="115" customFormat="1" ht="26">
      <c r="B2" s="455" t="s">
        <v>903</v>
      </c>
      <c r="C2" s="456"/>
      <c r="D2" s="456"/>
      <c r="E2" s="456"/>
    </row>
    <row r="3" spans="2:12" s="115" customFormat="1"/>
    <row r="4" spans="2:12" s="115" customFormat="1" ht="21">
      <c r="B4" s="125" t="s">
        <v>1183</v>
      </c>
      <c r="L4" s="125" t="s">
        <v>1185</v>
      </c>
    </row>
  </sheetData>
  <mergeCells count="1">
    <mergeCell ref="B2:E2"/>
  </mergeCells>
  <pageMargins left="0.7" right="0.7" top="0.75" bottom="0.75" header="0.3" footer="0.3"/>
  <pageSetup paperSize="9" scale="91" orientation="portrait" r:id="rId1"/>
  <colBreaks count="1" manualBreakCount="1">
    <brk id="1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06343-8D05-42B8-9430-A6FBB166F723}">
  <sheetPr>
    <tabColor rgb="FF7030A0"/>
  </sheetPr>
  <dimension ref="A1"/>
  <sheetViews>
    <sheetView showGridLines="0" zoomScale="85" zoomScaleNormal="85" workbookViewId="0">
      <selection sqref="A1:XFD1048576"/>
    </sheetView>
  </sheetViews>
  <sheetFormatPr defaultColWidth="8.6328125" defaultRowHeight="14.5"/>
  <cols>
    <col min="1" max="16384" width="8.6328125" style="18"/>
  </cols>
  <sheetData>
    <row r="1" spans="1:1">
      <c r="A1" s="17" t="s">
        <v>10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G172"/>
  <sheetViews>
    <sheetView view="pageBreakPreview" zoomScale="90" zoomScaleNormal="55" zoomScaleSheetLayoutView="90" workbookViewId="0">
      <pane xSplit="3" ySplit="5" topLeftCell="D6" activePane="bottomRight" state="frozen"/>
      <selection activeCell="O24" sqref="O24"/>
      <selection pane="topRight" activeCell="O24" sqref="O24"/>
      <selection pane="bottomLeft" activeCell="O24" sqref="O24"/>
      <selection pane="bottomRight" activeCell="D30" sqref="D30"/>
    </sheetView>
  </sheetViews>
  <sheetFormatPr defaultColWidth="8.54296875" defaultRowHeight="12"/>
  <cols>
    <col min="1" max="1" width="2.54296875" style="205" customWidth="1"/>
    <col min="2" max="2" width="15.90625" style="205" bestFit="1" customWidth="1"/>
    <col min="3" max="3" width="35.90625" style="205" bestFit="1" customWidth="1"/>
    <col min="4" max="4" width="32" style="205" customWidth="1"/>
    <col min="5" max="5" width="22" style="205" customWidth="1"/>
    <col min="6" max="6" width="20" style="205" customWidth="1"/>
    <col min="7" max="7" width="10" style="205" customWidth="1"/>
    <col min="8" max="8" width="9" style="205" customWidth="1"/>
    <col min="9" max="9" width="13" style="205" customWidth="1"/>
    <col min="10" max="10" width="9" style="205" customWidth="1"/>
    <col min="11" max="12" width="11" style="205" customWidth="1"/>
    <col min="13" max="13" width="12" style="205" customWidth="1"/>
    <col min="14" max="14" width="8.81640625" style="205" customWidth="1"/>
    <col min="15" max="15" width="7" style="205" customWidth="1"/>
    <col min="16" max="16" width="14.453125" style="205" bestFit="1" customWidth="1"/>
    <col min="17" max="17" width="14" style="205" customWidth="1"/>
    <col min="18" max="18" width="12" style="205" customWidth="1"/>
    <col min="19" max="20" width="8" style="205" customWidth="1"/>
    <col min="21" max="21" width="11" style="332" customWidth="1"/>
    <col min="22" max="22" width="10" style="205" customWidth="1"/>
    <col min="23" max="23" width="37.54296875" style="205" customWidth="1"/>
    <col min="24" max="24" width="17.7265625" style="205" bestFit="1" customWidth="1"/>
    <col min="25" max="25" width="17.7265625" style="205" customWidth="1"/>
    <col min="26" max="27" width="11" style="205" customWidth="1"/>
    <col min="28" max="28" width="9" style="205" customWidth="1"/>
    <col min="29" max="29" width="8" style="205" customWidth="1"/>
    <col min="30" max="30" width="12" style="332" customWidth="1"/>
    <col min="31" max="31" width="11.453125" style="205" bestFit="1" customWidth="1"/>
    <col min="32" max="32" width="10.08984375" style="205" customWidth="1"/>
    <col min="33" max="33" width="7.453125" style="332" customWidth="1"/>
    <col min="34" max="34" width="5.08984375" style="205" customWidth="1"/>
    <col min="35" max="16384" width="8.54296875" style="205"/>
  </cols>
  <sheetData>
    <row r="1" spans="2:33" ht="25.5" customHeight="1">
      <c r="B1" s="455" t="s">
        <v>11</v>
      </c>
      <c r="C1" s="457"/>
      <c r="D1" s="457"/>
      <c r="E1" s="457"/>
      <c r="F1" s="455"/>
      <c r="G1" s="457"/>
      <c r="H1" s="457"/>
      <c r="I1" s="457"/>
      <c r="J1" s="455"/>
      <c r="K1" s="457"/>
      <c r="L1" s="457"/>
      <c r="M1" s="457"/>
      <c r="N1" s="455"/>
      <c r="O1" s="457"/>
      <c r="P1" s="457"/>
      <c r="Q1" s="455"/>
      <c r="R1" s="457"/>
      <c r="S1" s="457"/>
      <c r="T1" s="457"/>
      <c r="U1" s="455"/>
      <c r="V1" s="457"/>
      <c r="W1" s="457"/>
      <c r="X1" s="457"/>
      <c r="Y1" s="379"/>
      <c r="Z1" s="457"/>
      <c r="AA1" s="457"/>
      <c r="AB1" s="455"/>
      <c r="AC1" s="457"/>
      <c r="AD1" s="457"/>
      <c r="AE1" s="457"/>
      <c r="AF1" s="455"/>
      <c r="AG1" s="457"/>
    </row>
    <row r="2" spans="2:33" ht="15" customHeight="1">
      <c r="B2" s="195" t="s">
        <v>12</v>
      </c>
      <c r="C2" s="324">
        <v>46174</v>
      </c>
      <c r="D2" s="195"/>
      <c r="E2" s="195"/>
      <c r="F2" s="195"/>
      <c r="G2" s="197"/>
      <c r="H2" s="197"/>
      <c r="I2" s="198"/>
      <c r="J2" s="199"/>
      <c r="K2" s="197"/>
      <c r="L2" s="197"/>
      <c r="M2" s="198"/>
      <c r="N2" s="197"/>
      <c r="O2" s="200"/>
      <c r="P2" s="201"/>
      <c r="Q2" s="202"/>
      <c r="R2" s="197"/>
      <c r="S2" s="202"/>
      <c r="T2" s="197"/>
      <c r="U2" s="331"/>
      <c r="V2" s="197"/>
      <c r="W2" s="203"/>
      <c r="X2" s="203"/>
      <c r="Y2" s="203"/>
      <c r="Z2" s="198"/>
      <c r="AA2" s="198"/>
      <c r="AB2" s="197"/>
      <c r="AC2" s="197"/>
      <c r="AD2" s="331"/>
      <c r="AE2" s="197"/>
      <c r="AF2" s="198"/>
      <c r="AG2" s="331"/>
    </row>
    <row r="3" spans="2:33" ht="15" customHeight="1">
      <c r="B3" s="195" t="s">
        <v>13</v>
      </c>
      <c r="C3" s="328">
        <f>'Portfolio Overview'!C14</f>
        <v>24.4</v>
      </c>
      <c r="D3" s="195"/>
      <c r="E3" s="195"/>
      <c r="F3" s="195"/>
      <c r="G3" s="197"/>
      <c r="H3" s="197"/>
      <c r="I3" s="198"/>
      <c r="J3" s="199"/>
      <c r="K3" s="199"/>
      <c r="L3" s="197"/>
      <c r="M3" s="198"/>
      <c r="N3" s="197"/>
      <c r="O3" s="200"/>
      <c r="P3" s="201"/>
      <c r="Q3" s="202"/>
      <c r="R3" s="197"/>
      <c r="S3" s="202"/>
      <c r="T3" s="197"/>
      <c r="U3" s="331"/>
      <c r="V3" s="197"/>
      <c r="W3" s="203"/>
      <c r="X3" s="203"/>
      <c r="Y3" s="203"/>
      <c r="Z3" s="198"/>
      <c r="AA3" s="198"/>
      <c r="AB3" s="197"/>
      <c r="AC3" s="197"/>
      <c r="AD3" s="331"/>
      <c r="AE3" s="197"/>
      <c r="AF3" s="198"/>
      <c r="AG3" s="331"/>
    </row>
    <row r="4" spans="2:33">
      <c r="P4" s="206"/>
      <c r="X4" s="403" t="s">
        <v>1300</v>
      </c>
      <c r="Y4" s="402">
        <f>NOI!C17</f>
        <v>2.7E-2</v>
      </c>
    </row>
    <row r="5" spans="2:33" ht="34.5" customHeight="1">
      <c r="B5" s="36" t="s">
        <v>14</v>
      </c>
      <c r="C5" s="36" t="s">
        <v>15</v>
      </c>
      <c r="D5" s="36" t="s">
        <v>16</v>
      </c>
      <c r="E5" s="36" t="s">
        <v>17</v>
      </c>
      <c r="F5" s="36" t="s">
        <v>1189</v>
      </c>
      <c r="G5" s="36" t="s">
        <v>18</v>
      </c>
      <c r="H5" s="36" t="s">
        <v>19</v>
      </c>
      <c r="I5" s="36" t="s">
        <v>20</v>
      </c>
      <c r="J5" s="36" t="s">
        <v>21</v>
      </c>
      <c r="K5" s="36" t="s">
        <v>22</v>
      </c>
      <c r="L5" s="36" t="s">
        <v>23</v>
      </c>
      <c r="M5" s="36" t="s">
        <v>1198</v>
      </c>
      <c r="N5" s="36" t="s">
        <v>24</v>
      </c>
      <c r="O5" s="36" t="s">
        <v>25</v>
      </c>
      <c r="P5" s="36" t="s">
        <v>1296</v>
      </c>
      <c r="Q5" s="36" t="s">
        <v>1199</v>
      </c>
      <c r="R5" s="36" t="s">
        <v>26</v>
      </c>
      <c r="S5" s="36" t="s">
        <v>1192</v>
      </c>
      <c r="T5" s="36" t="s">
        <v>1087</v>
      </c>
      <c r="U5" s="333" t="s">
        <v>1191</v>
      </c>
      <c r="V5" s="36" t="s">
        <v>27</v>
      </c>
      <c r="W5" s="36" t="s">
        <v>1110</v>
      </c>
      <c r="X5" s="36" t="s">
        <v>1194</v>
      </c>
      <c r="Y5" s="36" t="s">
        <v>1301</v>
      </c>
      <c r="Z5" s="36" t="s">
        <v>1190</v>
      </c>
      <c r="AA5" s="36" t="s">
        <v>1193</v>
      </c>
      <c r="AB5" s="36" t="s">
        <v>28</v>
      </c>
      <c r="AC5" s="36" t="s">
        <v>29</v>
      </c>
      <c r="AD5" s="333" t="s">
        <v>1195</v>
      </c>
      <c r="AE5" s="36" t="s">
        <v>30</v>
      </c>
      <c r="AF5" s="36" t="s">
        <v>1196</v>
      </c>
      <c r="AG5" s="333" t="s">
        <v>1197</v>
      </c>
    </row>
    <row r="6" spans="2:33" ht="15" customHeight="1">
      <c r="B6" s="187" t="s">
        <v>31</v>
      </c>
      <c r="C6" s="188" t="s">
        <v>32</v>
      </c>
      <c r="D6" s="187" t="s">
        <v>33</v>
      </c>
      <c r="E6" s="187" t="s">
        <v>34</v>
      </c>
      <c r="F6" s="187" t="s">
        <v>35</v>
      </c>
      <c r="G6" s="187" t="s">
        <v>36</v>
      </c>
      <c r="H6" s="187" t="s">
        <v>37</v>
      </c>
      <c r="I6" s="189"/>
      <c r="J6" s="212">
        <v>42898</v>
      </c>
      <c r="K6" s="212"/>
      <c r="L6" s="212"/>
      <c r="M6" s="189">
        <v>0</v>
      </c>
      <c r="N6" s="190" t="s">
        <v>38</v>
      </c>
      <c r="O6" s="190">
        <v>1</v>
      </c>
      <c r="P6" s="191">
        <f>IF(N6="CZK",M6/O6,M6)</f>
        <v>0</v>
      </c>
      <c r="Q6" s="192" t="str">
        <f>IF(I6&gt;0,P6/I6,"")</f>
        <v/>
      </c>
      <c r="R6" s="190"/>
      <c r="S6" s="193"/>
      <c r="T6" s="189">
        <f>I6</f>
        <v>0</v>
      </c>
      <c r="U6" s="334"/>
      <c r="V6" s="190"/>
      <c r="W6" s="213"/>
      <c r="X6" s="216"/>
      <c r="Y6" s="216"/>
      <c r="Z6" s="189">
        <v>0</v>
      </c>
      <c r="AA6" s="189"/>
      <c r="AB6" s="190"/>
      <c r="AC6" s="190"/>
      <c r="AD6" s="334"/>
      <c r="AE6" s="190"/>
      <c r="AF6" s="189"/>
      <c r="AG6" s="334"/>
    </row>
    <row r="7" spans="2:33" ht="15" customHeight="1">
      <c r="B7" s="187" t="s">
        <v>39</v>
      </c>
      <c r="C7" s="188" t="s">
        <v>40</v>
      </c>
      <c r="D7" s="187" t="s">
        <v>41</v>
      </c>
      <c r="E7" s="187" t="s">
        <v>42</v>
      </c>
      <c r="F7" s="187" t="s">
        <v>43</v>
      </c>
      <c r="G7" s="187" t="s">
        <v>43</v>
      </c>
      <c r="H7" s="187" t="s">
        <v>37</v>
      </c>
      <c r="I7" s="189">
        <v>2775.5</v>
      </c>
      <c r="J7" s="212">
        <v>40444</v>
      </c>
      <c r="K7" s="212">
        <v>49575</v>
      </c>
      <c r="L7" s="212"/>
      <c r="M7" s="189">
        <v>17874.22</v>
      </c>
      <c r="N7" s="190" t="s">
        <v>38</v>
      </c>
      <c r="O7" s="190">
        <v>1</v>
      </c>
      <c r="P7" s="191">
        <f>IF(N7="CZK",M7/O7,M7)</f>
        <v>17874.22</v>
      </c>
      <c r="Q7" s="192">
        <f>IF(I7&gt;0,P7/I7,"")</f>
        <v>6.44</v>
      </c>
      <c r="R7" s="190"/>
      <c r="S7" s="193">
        <v>19.989999999999998</v>
      </c>
      <c r="T7" s="189">
        <f>I7</f>
        <v>2775.5</v>
      </c>
      <c r="U7" s="334">
        <f>S7*I7</f>
        <v>55482.244999999995</v>
      </c>
      <c r="V7" s="190" t="s">
        <v>44</v>
      </c>
      <c r="W7" s="214" t="s">
        <v>45</v>
      </c>
      <c r="X7" s="215">
        <v>46388</v>
      </c>
      <c r="Y7" s="191">
        <f>P7*$Y$4</f>
        <v>482.60394000000002</v>
      </c>
      <c r="Z7" s="189">
        <v>0</v>
      </c>
      <c r="AA7" s="193">
        <f t="shared" ref="AA7:AA16" si="0">Z7*I7</f>
        <v>0</v>
      </c>
      <c r="AB7" s="190"/>
      <c r="AC7" s="190" t="s">
        <v>46</v>
      </c>
      <c r="AD7" s="334">
        <v>71437</v>
      </c>
      <c r="AE7" s="190" t="s">
        <v>38</v>
      </c>
      <c r="AF7" s="189"/>
      <c r="AG7" s="334"/>
    </row>
    <row r="8" spans="2:33" ht="15" customHeight="1">
      <c r="B8" s="187" t="s">
        <v>47</v>
      </c>
      <c r="C8" s="188" t="s">
        <v>48</v>
      </c>
      <c r="D8" s="187" t="s">
        <v>49</v>
      </c>
      <c r="E8" s="187" t="s">
        <v>34</v>
      </c>
      <c r="F8" s="187" t="s">
        <v>50</v>
      </c>
      <c r="G8" s="187" t="s">
        <v>36</v>
      </c>
      <c r="H8" s="187" t="s">
        <v>37</v>
      </c>
      <c r="I8" s="189">
        <v>282</v>
      </c>
      <c r="J8" s="212">
        <v>43102</v>
      </c>
      <c r="K8" s="212">
        <v>46843</v>
      </c>
      <c r="L8" s="212"/>
      <c r="M8" s="189">
        <v>2955.36</v>
      </c>
      <c r="N8" s="190" t="s">
        <v>38</v>
      </c>
      <c r="O8" s="190">
        <v>1</v>
      </c>
      <c r="P8" s="191">
        <f>IF(N8="CZK",M8/O8,M8)</f>
        <v>2955.36</v>
      </c>
      <c r="Q8" s="192">
        <f>IF(I8&gt;0,P8/I8,"")</f>
        <v>10.48</v>
      </c>
      <c r="R8" s="190"/>
      <c r="S8" s="193">
        <v>0</v>
      </c>
      <c r="T8" s="189">
        <f>I8</f>
        <v>282</v>
      </c>
      <c r="U8" s="334">
        <f>S8*I8</f>
        <v>0</v>
      </c>
      <c r="V8" s="190" t="s">
        <v>44</v>
      </c>
      <c r="W8" s="213" t="s">
        <v>45</v>
      </c>
      <c r="X8" s="216">
        <v>46388</v>
      </c>
      <c r="Y8" s="191">
        <f t="shared" ref="Y8:Y10" si="1">P8*$Y$4</f>
        <v>79.794719999999998</v>
      </c>
      <c r="Z8" s="189">
        <v>0</v>
      </c>
      <c r="AA8" s="193">
        <f t="shared" si="0"/>
        <v>0</v>
      </c>
      <c r="AB8" s="190"/>
      <c r="AC8" s="190" t="s">
        <v>51</v>
      </c>
      <c r="AD8" s="334">
        <v>221111</v>
      </c>
      <c r="AE8" s="190" t="s">
        <v>52</v>
      </c>
      <c r="AF8" s="189"/>
      <c r="AG8" s="334"/>
    </row>
    <row r="9" spans="2:33" ht="15" customHeight="1">
      <c r="B9" s="187" t="s">
        <v>53</v>
      </c>
      <c r="C9" s="188" t="s">
        <v>54</v>
      </c>
      <c r="D9" s="187" t="s">
        <v>55</v>
      </c>
      <c r="E9" s="187" t="s">
        <v>42</v>
      </c>
      <c r="F9" s="187" t="s">
        <v>56</v>
      </c>
      <c r="G9" s="187" t="s">
        <v>36</v>
      </c>
      <c r="H9" s="187" t="s">
        <v>37</v>
      </c>
      <c r="I9" s="189">
        <v>199</v>
      </c>
      <c r="J9" s="212">
        <v>45108</v>
      </c>
      <c r="K9" s="212">
        <v>46934</v>
      </c>
      <c r="L9" s="212"/>
      <c r="M9" s="189">
        <v>16242.38</v>
      </c>
      <c r="N9" s="190" t="s">
        <v>52</v>
      </c>
      <c r="O9" s="190">
        <f>$C$3</f>
        <v>24.4</v>
      </c>
      <c r="P9" s="191">
        <f>IF(N9="CZK",M9/O9,M9)</f>
        <v>665.67131147540988</v>
      </c>
      <c r="Q9" s="192">
        <f>IF(I9&gt;0,P9/I9,"")</f>
        <v>3.3450819672131149</v>
      </c>
      <c r="R9" s="190"/>
      <c r="S9" s="193">
        <v>5.44</v>
      </c>
      <c r="T9" s="189">
        <f>I9</f>
        <v>199</v>
      </c>
      <c r="U9" s="334">
        <f>S9*I9</f>
        <v>1082.5600000000002</v>
      </c>
      <c r="V9" s="190" t="s">
        <v>44</v>
      </c>
      <c r="W9" s="214" t="s">
        <v>45</v>
      </c>
      <c r="X9" s="215">
        <v>46388</v>
      </c>
      <c r="Y9" s="191">
        <f t="shared" si="1"/>
        <v>17.973125409836065</v>
      </c>
      <c r="Z9" s="189">
        <v>0</v>
      </c>
      <c r="AA9" s="193">
        <f t="shared" si="0"/>
        <v>0</v>
      </c>
      <c r="AB9" s="190"/>
      <c r="AC9" s="190" t="s">
        <v>51</v>
      </c>
      <c r="AD9" s="334">
        <v>47996</v>
      </c>
      <c r="AE9" s="190" t="s">
        <v>52</v>
      </c>
      <c r="AF9" s="189"/>
      <c r="AG9" s="334"/>
    </row>
    <row r="10" spans="2:33" ht="15" customHeight="1">
      <c r="B10" s="187" t="s">
        <v>57</v>
      </c>
      <c r="C10" s="188" t="s">
        <v>58</v>
      </c>
      <c r="D10" s="187" t="s">
        <v>59</v>
      </c>
      <c r="E10" s="187" t="s">
        <v>42</v>
      </c>
      <c r="F10" s="187" t="s">
        <v>56</v>
      </c>
      <c r="G10" s="187" t="s">
        <v>36</v>
      </c>
      <c r="H10" s="187" t="s">
        <v>37</v>
      </c>
      <c r="I10" s="189">
        <v>377</v>
      </c>
      <c r="J10" s="212">
        <v>45383</v>
      </c>
      <c r="K10" s="212">
        <v>46934</v>
      </c>
      <c r="L10" s="212"/>
      <c r="M10" s="189">
        <v>2378.87</v>
      </c>
      <c r="N10" s="190" t="s">
        <v>38</v>
      </c>
      <c r="O10" s="190">
        <v>1</v>
      </c>
      <c r="P10" s="191">
        <f>IF(N10="CZK",M10/O10,M10)</f>
        <v>2378.87</v>
      </c>
      <c r="Q10" s="192">
        <f>IF(I10&gt;0,P10/I10,"")</f>
        <v>6.31</v>
      </c>
      <c r="R10" s="190"/>
      <c r="S10" s="193">
        <v>14.36</v>
      </c>
      <c r="T10" s="189">
        <f>I10</f>
        <v>377</v>
      </c>
      <c r="U10" s="334">
        <f>S10*I10</f>
        <v>5413.7199999999993</v>
      </c>
      <c r="V10" s="190" t="s">
        <v>44</v>
      </c>
      <c r="W10" s="213" t="s">
        <v>45</v>
      </c>
      <c r="X10" s="216">
        <v>46388</v>
      </c>
      <c r="Y10" s="191">
        <f t="shared" si="1"/>
        <v>64.229489999999998</v>
      </c>
      <c r="Z10" s="189">
        <v>0</v>
      </c>
      <c r="AA10" s="193">
        <f t="shared" si="0"/>
        <v>0</v>
      </c>
      <c r="AB10" s="190"/>
      <c r="AC10" s="190" t="s">
        <v>51</v>
      </c>
      <c r="AD10" s="334">
        <v>233567</v>
      </c>
      <c r="AE10" s="190" t="s">
        <v>52</v>
      </c>
      <c r="AF10" s="189"/>
      <c r="AG10" s="334"/>
    </row>
    <row r="11" spans="2:33" ht="15" customHeight="1">
      <c r="B11" s="232" t="s">
        <v>60</v>
      </c>
      <c r="C11" s="231" t="s">
        <v>61</v>
      </c>
      <c r="D11" s="232" t="s">
        <v>62</v>
      </c>
      <c r="E11" s="232" t="s">
        <v>34</v>
      </c>
      <c r="F11" s="187" t="s">
        <v>64</v>
      </c>
      <c r="G11" s="187" t="s">
        <v>65</v>
      </c>
      <c r="H11" s="187" t="s">
        <v>37</v>
      </c>
      <c r="I11" s="189">
        <v>18.7</v>
      </c>
      <c r="J11" s="212">
        <v>45383</v>
      </c>
      <c r="K11" s="212">
        <v>46477</v>
      </c>
      <c r="L11" s="212"/>
      <c r="M11" s="189">
        <v>0</v>
      </c>
      <c r="N11" s="190" t="s">
        <v>38</v>
      </c>
      <c r="O11" s="190">
        <v>1</v>
      </c>
      <c r="P11" s="191">
        <v>0</v>
      </c>
      <c r="Q11" s="191">
        <v>0</v>
      </c>
      <c r="R11" s="190"/>
      <c r="S11" s="191"/>
      <c r="T11" s="191"/>
      <c r="U11" s="191"/>
      <c r="V11" s="191"/>
      <c r="W11" s="214"/>
      <c r="X11" s="215"/>
      <c r="Y11" s="215"/>
      <c r="Z11" s="189"/>
      <c r="AA11" s="193">
        <f t="shared" si="0"/>
        <v>0</v>
      </c>
      <c r="AB11" s="190"/>
      <c r="AC11" s="190"/>
      <c r="AD11" s="334"/>
      <c r="AE11" s="190"/>
      <c r="AF11" s="189"/>
      <c r="AG11" s="334"/>
    </row>
    <row r="12" spans="2:33" ht="15" customHeight="1">
      <c r="B12" s="187" t="s">
        <v>66</v>
      </c>
      <c r="C12" s="188" t="s">
        <v>67</v>
      </c>
      <c r="D12" s="187" t="s">
        <v>68</v>
      </c>
      <c r="E12" s="187" t="s">
        <v>69</v>
      </c>
      <c r="F12" s="187" t="s">
        <v>70</v>
      </c>
      <c r="G12" s="187" t="s">
        <v>71</v>
      </c>
      <c r="H12" s="187" t="s">
        <v>37</v>
      </c>
      <c r="I12" s="189">
        <v>46</v>
      </c>
      <c r="J12" s="212">
        <v>40514</v>
      </c>
      <c r="K12" s="212">
        <v>47089</v>
      </c>
      <c r="L12" s="212"/>
      <c r="M12" s="189">
        <v>1395.18</v>
      </c>
      <c r="N12" s="190" t="s">
        <v>38</v>
      </c>
      <c r="O12" s="190">
        <v>1</v>
      </c>
      <c r="P12" s="191">
        <f>IF(N12="CZK",M12/O12,M12)</f>
        <v>1395.18</v>
      </c>
      <c r="Q12" s="192">
        <f>IF(I12&gt;0,P12/I12,"")</f>
        <v>30.330000000000002</v>
      </c>
      <c r="R12" s="190"/>
      <c r="S12" s="193">
        <v>199</v>
      </c>
      <c r="T12" s="189">
        <f>I12</f>
        <v>46</v>
      </c>
      <c r="U12" s="334">
        <f>S12*I12</f>
        <v>9154</v>
      </c>
      <c r="V12" s="190" t="s">
        <v>72</v>
      </c>
      <c r="W12" s="213" t="s">
        <v>45</v>
      </c>
      <c r="X12" s="216">
        <v>46388</v>
      </c>
      <c r="Y12" s="191">
        <f t="shared" ref="Y12:Y16" si="2">P12*$Y$4</f>
        <v>37.66986</v>
      </c>
      <c r="Z12" s="189">
        <v>43.14</v>
      </c>
      <c r="AA12" s="193">
        <f t="shared" si="0"/>
        <v>1984.44</v>
      </c>
      <c r="AB12" s="190"/>
      <c r="AC12" s="190" t="s">
        <v>51</v>
      </c>
      <c r="AD12" s="334">
        <v>161275</v>
      </c>
      <c r="AE12" s="190" t="s">
        <v>52</v>
      </c>
      <c r="AF12" s="189"/>
      <c r="AG12" s="334"/>
    </row>
    <row r="13" spans="2:33" ht="15" customHeight="1">
      <c r="B13" s="187" t="s">
        <v>73</v>
      </c>
      <c r="C13" s="188" t="s">
        <v>74</v>
      </c>
      <c r="D13" s="187" t="s">
        <v>75</v>
      </c>
      <c r="E13" s="187" t="s">
        <v>69</v>
      </c>
      <c r="F13" s="187" t="s">
        <v>70</v>
      </c>
      <c r="G13" s="187" t="s">
        <v>71</v>
      </c>
      <c r="H13" s="187" t="s">
        <v>37</v>
      </c>
      <c r="I13" s="189">
        <v>60</v>
      </c>
      <c r="J13" s="212">
        <v>43032</v>
      </c>
      <c r="K13" s="212">
        <v>46752</v>
      </c>
      <c r="L13" s="212"/>
      <c r="M13" s="189">
        <v>1201.8</v>
      </c>
      <c r="N13" s="190" t="s">
        <v>38</v>
      </c>
      <c r="O13" s="190">
        <v>1</v>
      </c>
      <c r="P13" s="191">
        <f>IF(N13="CZK",M13/O13,M13)</f>
        <v>1201.8</v>
      </c>
      <c r="Q13" s="192">
        <f>IF(I13&gt;0,P13/I13,"")</f>
        <v>20.029999999999998</v>
      </c>
      <c r="R13" s="190"/>
      <c r="S13" s="193">
        <v>199</v>
      </c>
      <c r="T13" s="189">
        <f>I13</f>
        <v>60</v>
      </c>
      <c r="U13" s="334">
        <f>S13*I13</f>
        <v>11940</v>
      </c>
      <c r="V13" s="190" t="s">
        <v>44</v>
      </c>
      <c r="W13" s="214" t="s">
        <v>45</v>
      </c>
      <c r="X13" s="215">
        <v>46388</v>
      </c>
      <c r="Y13" s="191">
        <f t="shared" si="2"/>
        <v>32.448599999999999</v>
      </c>
      <c r="Z13" s="189">
        <v>43.45</v>
      </c>
      <c r="AA13" s="193">
        <f t="shared" si="0"/>
        <v>2607</v>
      </c>
      <c r="AB13" s="190"/>
      <c r="AC13" s="190" t="s">
        <v>51</v>
      </c>
      <c r="AD13" s="334">
        <v>131334</v>
      </c>
      <c r="AE13" s="190" t="s">
        <v>52</v>
      </c>
      <c r="AF13" s="189"/>
      <c r="AG13" s="334"/>
    </row>
    <row r="14" spans="2:33" ht="15" customHeight="1">
      <c r="B14" s="187" t="s">
        <v>76</v>
      </c>
      <c r="C14" s="188" t="s">
        <v>77</v>
      </c>
      <c r="D14" s="187" t="s">
        <v>78</v>
      </c>
      <c r="E14" s="187" t="s">
        <v>69</v>
      </c>
      <c r="F14" s="187" t="s">
        <v>79</v>
      </c>
      <c r="G14" s="187" t="s">
        <v>71</v>
      </c>
      <c r="H14" s="187" t="s">
        <v>37</v>
      </c>
      <c r="I14" s="189">
        <v>152</v>
      </c>
      <c r="J14" s="212">
        <v>45582</v>
      </c>
      <c r="K14" s="212">
        <v>47484</v>
      </c>
      <c r="L14" s="212">
        <v>46569</v>
      </c>
      <c r="M14" s="189">
        <v>1246.4000000000001</v>
      </c>
      <c r="N14" s="190" t="s">
        <v>38</v>
      </c>
      <c r="O14" s="190">
        <v>1</v>
      </c>
      <c r="P14" s="191">
        <f>IF(N14="CZK",M14/O14,M14)</f>
        <v>1246.4000000000001</v>
      </c>
      <c r="Q14" s="192">
        <f>IF(I14&gt;0,P14/I14,"")</f>
        <v>8.2000000000000011</v>
      </c>
      <c r="R14" s="190"/>
      <c r="S14" s="193">
        <v>184.4</v>
      </c>
      <c r="T14" s="189">
        <f>I14</f>
        <v>152</v>
      </c>
      <c r="U14" s="334">
        <f>S14*I14</f>
        <v>28028.799999999999</v>
      </c>
      <c r="V14" s="190" t="s">
        <v>72</v>
      </c>
      <c r="W14" s="213" t="s">
        <v>45</v>
      </c>
      <c r="X14" s="216">
        <v>46388</v>
      </c>
      <c r="Y14" s="191">
        <f t="shared" si="2"/>
        <v>33.652799999999999</v>
      </c>
      <c r="Z14" s="189">
        <v>35.86</v>
      </c>
      <c r="AA14" s="193">
        <f t="shared" si="0"/>
        <v>5450.72</v>
      </c>
      <c r="AB14" s="190"/>
      <c r="AC14" s="190" t="s">
        <v>51</v>
      </c>
      <c r="AD14" s="334">
        <v>237808</v>
      </c>
      <c r="AE14" s="190" t="s">
        <v>52</v>
      </c>
      <c r="AF14" s="189"/>
      <c r="AG14" s="334"/>
    </row>
    <row r="15" spans="2:33" ht="15" customHeight="1">
      <c r="B15" s="187" t="s">
        <v>80</v>
      </c>
      <c r="C15" s="188" t="s">
        <v>81</v>
      </c>
      <c r="D15" s="187" t="s">
        <v>82</v>
      </c>
      <c r="E15" s="187" t="s">
        <v>34</v>
      </c>
      <c r="F15" s="187" t="s">
        <v>64</v>
      </c>
      <c r="G15" s="187" t="s">
        <v>36</v>
      </c>
      <c r="H15" s="187" t="s">
        <v>37</v>
      </c>
      <c r="I15" s="189">
        <v>80</v>
      </c>
      <c r="J15" s="212">
        <v>45782</v>
      </c>
      <c r="K15" s="212">
        <v>47607</v>
      </c>
      <c r="L15" s="212"/>
      <c r="M15" s="189">
        <v>1352</v>
      </c>
      <c r="N15" s="190" t="s">
        <v>38</v>
      </c>
      <c r="O15" s="190">
        <v>1</v>
      </c>
      <c r="P15" s="191">
        <f>IF(N15="CZK",M15/O15,M15)</f>
        <v>1352</v>
      </c>
      <c r="Q15" s="192">
        <f>IF(I15&gt;0,P15/I15,"")</f>
        <v>16.899999999999999</v>
      </c>
      <c r="R15" s="190"/>
      <c r="S15" s="193">
        <v>199</v>
      </c>
      <c r="T15" s="189">
        <f>I15</f>
        <v>80</v>
      </c>
      <c r="U15" s="334">
        <f>S15*I15</f>
        <v>15920</v>
      </c>
      <c r="V15" s="190" t="s">
        <v>44</v>
      </c>
      <c r="W15" s="214" t="s">
        <v>45</v>
      </c>
      <c r="X15" s="215">
        <v>46388</v>
      </c>
      <c r="Y15" s="191">
        <f t="shared" si="2"/>
        <v>36.503999999999998</v>
      </c>
      <c r="Z15" s="189">
        <v>40.98</v>
      </c>
      <c r="AA15" s="193">
        <f t="shared" si="0"/>
        <v>3278.3999999999996</v>
      </c>
      <c r="AB15" s="190" t="s">
        <v>83</v>
      </c>
      <c r="AC15" s="190" t="s">
        <v>51</v>
      </c>
      <c r="AD15" s="334">
        <v>198799</v>
      </c>
      <c r="AE15" s="190" t="s">
        <v>52</v>
      </c>
      <c r="AF15" s="189"/>
      <c r="AG15" s="334"/>
    </row>
    <row r="16" spans="2:33" ht="15" customHeight="1">
      <c r="B16" s="187" t="s">
        <v>84</v>
      </c>
      <c r="C16" s="188" t="s">
        <v>85</v>
      </c>
      <c r="D16" s="187" t="s">
        <v>86</v>
      </c>
      <c r="E16" s="187" t="s">
        <v>69</v>
      </c>
      <c r="F16" s="187" t="s">
        <v>79</v>
      </c>
      <c r="G16" s="187" t="s">
        <v>71</v>
      </c>
      <c r="H16" s="187" t="s">
        <v>37</v>
      </c>
      <c r="I16" s="189">
        <v>64</v>
      </c>
      <c r="J16" s="212">
        <v>45931</v>
      </c>
      <c r="K16" s="212">
        <v>47026</v>
      </c>
      <c r="L16" s="212"/>
      <c r="M16" s="189">
        <v>1376.64</v>
      </c>
      <c r="N16" s="190" t="s">
        <v>38</v>
      </c>
      <c r="O16" s="190">
        <v>1</v>
      </c>
      <c r="P16" s="191">
        <f>IF(N16="CZK",M16/O16,M16)</f>
        <v>1376.64</v>
      </c>
      <c r="Q16" s="192">
        <f>IF(I16&gt;0,P16/I16,"")</f>
        <v>21.51</v>
      </c>
      <c r="R16" s="190"/>
      <c r="S16" s="193">
        <v>128.05000000000001</v>
      </c>
      <c r="T16" s="189">
        <f>I16</f>
        <v>64</v>
      </c>
      <c r="U16" s="334">
        <f>S16*I16</f>
        <v>8195.2000000000007</v>
      </c>
      <c r="V16" s="190" t="s">
        <v>44</v>
      </c>
      <c r="W16" s="213" t="s">
        <v>45</v>
      </c>
      <c r="X16" s="216">
        <v>46388</v>
      </c>
      <c r="Y16" s="191">
        <f t="shared" si="2"/>
        <v>37.169280000000001</v>
      </c>
      <c r="Z16" s="189">
        <v>35.86</v>
      </c>
      <c r="AA16" s="193">
        <f t="shared" si="0"/>
        <v>2295.04</v>
      </c>
      <c r="AB16" s="190"/>
      <c r="AC16" s="190" t="s">
        <v>51</v>
      </c>
      <c r="AD16" s="334">
        <v>168897</v>
      </c>
      <c r="AE16" s="190" t="s">
        <v>52</v>
      </c>
      <c r="AF16" s="189"/>
      <c r="AG16" s="334"/>
    </row>
    <row r="17" spans="2:33" ht="15" customHeight="1">
      <c r="B17" s="232" t="s">
        <v>87</v>
      </c>
      <c r="C17" s="231" t="s">
        <v>88</v>
      </c>
      <c r="D17" s="232" t="s">
        <v>1279</v>
      </c>
      <c r="E17" s="232" t="s">
        <v>69</v>
      </c>
      <c r="F17" s="187" t="s">
        <v>90</v>
      </c>
      <c r="G17" s="187" t="s">
        <v>36</v>
      </c>
      <c r="H17" s="187" t="s">
        <v>37</v>
      </c>
      <c r="I17" s="189">
        <v>60</v>
      </c>
      <c r="J17" s="212">
        <v>45200</v>
      </c>
      <c r="K17" s="212">
        <v>46721</v>
      </c>
      <c r="L17" s="212"/>
      <c r="M17" s="189">
        <v>0</v>
      </c>
      <c r="N17" s="190" t="s">
        <v>38</v>
      </c>
      <c r="O17" s="190">
        <v>1</v>
      </c>
      <c r="P17" s="191">
        <v>0</v>
      </c>
      <c r="Q17" s="191">
        <v>0</v>
      </c>
      <c r="R17" s="190"/>
      <c r="S17" s="191"/>
      <c r="T17" s="191"/>
      <c r="U17" s="191"/>
      <c r="V17" s="191"/>
      <c r="W17" s="214"/>
      <c r="X17" s="215"/>
      <c r="Y17" s="215"/>
      <c r="Z17" s="191"/>
      <c r="AA17" s="191"/>
      <c r="AB17" s="190"/>
      <c r="AC17" s="190" t="s">
        <v>51</v>
      </c>
      <c r="AD17" s="334">
        <v>126762</v>
      </c>
      <c r="AE17" s="190" t="s">
        <v>52</v>
      </c>
      <c r="AF17" s="189"/>
      <c r="AG17" s="334"/>
    </row>
    <row r="18" spans="2:33" ht="15" customHeight="1">
      <c r="B18" s="187" t="s">
        <v>91</v>
      </c>
      <c r="C18" s="188" t="s">
        <v>92</v>
      </c>
      <c r="D18" s="187" t="s">
        <v>93</v>
      </c>
      <c r="E18" s="187" t="s">
        <v>94</v>
      </c>
      <c r="F18" s="187" t="s">
        <v>95</v>
      </c>
      <c r="G18" s="187" t="s">
        <v>36</v>
      </c>
      <c r="H18" s="187" t="s">
        <v>37</v>
      </c>
      <c r="I18" s="189">
        <v>1314.6</v>
      </c>
      <c r="J18" s="212">
        <v>44348</v>
      </c>
      <c r="K18" s="212">
        <v>46446</v>
      </c>
      <c r="L18" s="212"/>
      <c r="M18" s="189">
        <v>10477.36</v>
      </c>
      <c r="N18" s="190" t="s">
        <v>38</v>
      </c>
      <c r="O18" s="190">
        <v>1</v>
      </c>
      <c r="P18" s="191">
        <f>IF(N18="CZK",M18/O18,M18)</f>
        <v>10477.36</v>
      </c>
      <c r="Q18" s="192">
        <f>IF(I18&gt;0,P18/I18,"")</f>
        <v>7.969998478624678</v>
      </c>
      <c r="R18" s="190"/>
      <c r="S18" s="193">
        <f>2.27*C3</f>
        <v>55.387999999999998</v>
      </c>
      <c r="T18" s="189">
        <f t="shared" ref="T18:T29" si="3">I18</f>
        <v>1314.6</v>
      </c>
      <c r="U18" s="334">
        <f t="shared" ref="U18:U29" si="4">S18*I18</f>
        <v>72813.064799999993</v>
      </c>
      <c r="V18" s="190" t="s">
        <v>44</v>
      </c>
      <c r="W18" s="213" t="s">
        <v>45</v>
      </c>
      <c r="X18" s="216">
        <v>46388</v>
      </c>
      <c r="Y18" s="191">
        <f>P18*$Y$4</f>
        <v>282.88872000000003</v>
      </c>
      <c r="Z18" s="189">
        <v>0</v>
      </c>
      <c r="AA18" s="193">
        <f t="shared" ref="AA18:AA36" si="5">Z18*I18</f>
        <v>0</v>
      </c>
      <c r="AB18" s="190" t="s">
        <v>83</v>
      </c>
      <c r="AC18" s="190" t="s">
        <v>96</v>
      </c>
      <c r="AD18" s="334">
        <v>1183697</v>
      </c>
      <c r="AE18" s="190" t="s">
        <v>52</v>
      </c>
      <c r="AF18" s="189"/>
      <c r="AG18" s="334"/>
    </row>
    <row r="19" spans="2:33" ht="15" customHeight="1">
      <c r="B19" s="187" t="s">
        <v>97</v>
      </c>
      <c r="C19" s="188" t="s">
        <v>98</v>
      </c>
      <c r="D19" s="187" t="s">
        <v>99</v>
      </c>
      <c r="E19" s="187" t="s">
        <v>100</v>
      </c>
      <c r="F19" s="187" t="s">
        <v>101</v>
      </c>
      <c r="G19" s="187" t="s">
        <v>36</v>
      </c>
      <c r="H19" s="187" t="s">
        <v>37</v>
      </c>
      <c r="I19" s="189">
        <v>73</v>
      </c>
      <c r="J19" s="212">
        <v>45974</v>
      </c>
      <c r="K19" s="212">
        <v>47799</v>
      </c>
      <c r="L19" s="212"/>
      <c r="M19" s="189">
        <v>2920</v>
      </c>
      <c r="N19" s="190" t="s">
        <v>38</v>
      </c>
      <c r="O19" s="190">
        <v>1</v>
      </c>
      <c r="P19" s="191">
        <v>2920</v>
      </c>
      <c r="Q19" s="192">
        <f>IF(I19&gt;0,P19/I19,"")</f>
        <v>40</v>
      </c>
      <c r="R19" s="190" t="s">
        <v>102</v>
      </c>
      <c r="S19" s="193">
        <v>210</v>
      </c>
      <c r="T19" s="189">
        <f t="shared" si="3"/>
        <v>73</v>
      </c>
      <c r="U19" s="334">
        <f t="shared" si="4"/>
        <v>15330</v>
      </c>
      <c r="V19" s="190" t="s">
        <v>44</v>
      </c>
      <c r="W19" s="214" t="s">
        <v>103</v>
      </c>
      <c r="X19" s="215">
        <v>46753</v>
      </c>
      <c r="Y19" s="215"/>
      <c r="Z19" s="189">
        <v>40</v>
      </c>
      <c r="AA19" s="193">
        <f t="shared" si="5"/>
        <v>2920</v>
      </c>
      <c r="AB19" s="190" t="s">
        <v>104</v>
      </c>
      <c r="AC19" s="190" t="s">
        <v>51</v>
      </c>
      <c r="AD19" s="334">
        <v>352463.7</v>
      </c>
      <c r="AE19" s="190" t="s">
        <v>52</v>
      </c>
      <c r="AF19" s="189"/>
      <c r="AG19" s="334"/>
    </row>
    <row r="20" spans="2:33" ht="15" customHeight="1">
      <c r="B20" s="187" t="s">
        <v>105</v>
      </c>
      <c r="C20" s="188" t="s">
        <v>106</v>
      </c>
      <c r="D20" s="187" t="s">
        <v>107</v>
      </c>
      <c r="E20" s="187" t="s">
        <v>100</v>
      </c>
      <c r="F20" s="187" t="s">
        <v>108</v>
      </c>
      <c r="G20" s="187" t="s">
        <v>36</v>
      </c>
      <c r="H20" s="187" t="s">
        <v>37</v>
      </c>
      <c r="I20" s="189">
        <v>27</v>
      </c>
      <c r="J20" s="212">
        <v>45824</v>
      </c>
      <c r="K20" s="212">
        <v>46919</v>
      </c>
      <c r="L20" s="212"/>
      <c r="M20" s="189">
        <v>1382.94</v>
      </c>
      <c r="N20" s="190" t="s">
        <v>38</v>
      </c>
      <c r="O20" s="190">
        <v>1</v>
      </c>
      <c r="P20" s="191">
        <f>IF(N20="CZK",M20/O20,M20)</f>
        <v>1382.94</v>
      </c>
      <c r="Q20" s="192">
        <f>IF(I20&gt;0,P20/I20,"")</f>
        <v>51.22</v>
      </c>
      <c r="R20" s="190"/>
      <c r="S20" s="193">
        <v>199</v>
      </c>
      <c r="T20" s="189">
        <f t="shared" si="3"/>
        <v>27</v>
      </c>
      <c r="U20" s="334">
        <f t="shared" si="4"/>
        <v>5373</v>
      </c>
      <c r="V20" s="190" t="s">
        <v>44</v>
      </c>
      <c r="W20" s="213" t="s">
        <v>45</v>
      </c>
      <c r="X20" s="216">
        <v>46388</v>
      </c>
      <c r="Y20" s="191">
        <f>P20*$Y$4</f>
        <v>37.339379999999998</v>
      </c>
      <c r="Z20" s="189">
        <v>40.98</v>
      </c>
      <c r="AA20" s="193">
        <f t="shared" si="5"/>
        <v>1106.4599999999998</v>
      </c>
      <c r="AB20" s="190" t="s">
        <v>83</v>
      </c>
      <c r="AC20" s="190" t="s">
        <v>51</v>
      </c>
      <c r="AD20" s="334">
        <v>150837</v>
      </c>
      <c r="AE20" s="190" t="s">
        <v>52</v>
      </c>
      <c r="AF20" s="189"/>
      <c r="AG20" s="334"/>
    </row>
    <row r="21" spans="2:33" ht="15" customHeight="1">
      <c r="B21" s="187" t="s">
        <v>109</v>
      </c>
      <c r="C21" s="188" t="s">
        <v>110</v>
      </c>
      <c r="D21" s="187" t="s">
        <v>111</v>
      </c>
      <c r="E21" s="187" t="s">
        <v>94</v>
      </c>
      <c r="F21" s="187" t="s">
        <v>112</v>
      </c>
      <c r="G21" s="187" t="s">
        <v>36</v>
      </c>
      <c r="H21" s="187" t="s">
        <v>37</v>
      </c>
      <c r="I21" s="189">
        <v>1936.5</v>
      </c>
      <c r="J21" s="212">
        <v>40436</v>
      </c>
      <c r="K21" s="212">
        <v>47741</v>
      </c>
      <c r="L21" s="212"/>
      <c r="M21" s="189">
        <v>0</v>
      </c>
      <c r="N21" s="190" t="s">
        <v>52</v>
      </c>
      <c r="O21" s="190">
        <f>$C$3</f>
        <v>24.4</v>
      </c>
      <c r="P21" s="191"/>
      <c r="Q21" s="192"/>
      <c r="R21" s="190"/>
      <c r="S21" s="193">
        <v>0.52</v>
      </c>
      <c r="T21" s="189">
        <f t="shared" si="3"/>
        <v>1936.5</v>
      </c>
      <c r="U21" s="334">
        <f t="shared" si="4"/>
        <v>1006.98</v>
      </c>
      <c r="V21" s="190" t="s">
        <v>44</v>
      </c>
      <c r="W21" s="214"/>
      <c r="X21" s="215"/>
      <c r="Y21" s="215"/>
      <c r="Z21" s="189">
        <v>0</v>
      </c>
      <c r="AA21" s="193">
        <f t="shared" si="5"/>
        <v>0</v>
      </c>
      <c r="AB21" s="190" t="s">
        <v>113</v>
      </c>
      <c r="AC21" s="190" t="s">
        <v>46</v>
      </c>
      <c r="AD21" s="334">
        <v>116000</v>
      </c>
      <c r="AE21" s="190" t="s">
        <v>38</v>
      </c>
      <c r="AF21" s="189"/>
      <c r="AG21" s="334"/>
    </row>
    <row r="22" spans="2:33" ht="15" customHeight="1">
      <c r="B22" s="187" t="s">
        <v>114</v>
      </c>
      <c r="C22" s="188" t="s">
        <v>115</v>
      </c>
      <c r="D22" s="187" t="s">
        <v>116</v>
      </c>
      <c r="E22" s="187" t="s">
        <v>94</v>
      </c>
      <c r="F22" s="187" t="s">
        <v>112</v>
      </c>
      <c r="G22" s="187" t="s">
        <v>36</v>
      </c>
      <c r="H22" s="187" t="s">
        <v>37</v>
      </c>
      <c r="I22" s="189">
        <v>663</v>
      </c>
      <c r="J22" s="212">
        <v>44854</v>
      </c>
      <c r="K22" s="212">
        <v>46679</v>
      </c>
      <c r="L22" s="212"/>
      <c r="M22" s="189">
        <v>5774.73</v>
      </c>
      <c r="N22" s="190" t="s">
        <v>38</v>
      </c>
      <c r="O22" s="190">
        <v>1</v>
      </c>
      <c r="P22" s="191">
        <f t="shared" ref="P22:P36" si="6">IF(N22="CZK",M22/O22,M22)</f>
        <v>5774.73</v>
      </c>
      <c r="Q22" s="192">
        <f t="shared" ref="Q22:Q36" si="7">IF(I22&gt;0,P22/I22,"")</f>
        <v>8.7099999999999991</v>
      </c>
      <c r="R22" s="190"/>
      <c r="S22" s="193">
        <v>135</v>
      </c>
      <c r="T22" s="189">
        <f t="shared" si="3"/>
        <v>663</v>
      </c>
      <c r="U22" s="334">
        <f t="shared" si="4"/>
        <v>89505</v>
      </c>
      <c r="V22" s="190" t="s">
        <v>44</v>
      </c>
      <c r="W22" s="213" t="s">
        <v>117</v>
      </c>
      <c r="X22" s="216">
        <v>46388</v>
      </c>
      <c r="Y22" s="191">
        <f>P22*0.03</f>
        <v>173.24189999999999</v>
      </c>
      <c r="Z22" s="189">
        <v>0</v>
      </c>
      <c r="AA22" s="193">
        <f t="shared" si="5"/>
        <v>0</v>
      </c>
      <c r="AB22" s="190" t="s">
        <v>104</v>
      </c>
      <c r="AC22" s="190" t="s">
        <v>118</v>
      </c>
      <c r="AD22" s="334"/>
      <c r="AE22" s="190"/>
      <c r="AF22" s="189"/>
      <c r="AG22" s="334"/>
    </row>
    <row r="23" spans="2:33" ht="15" customHeight="1">
      <c r="B23" s="187" t="s">
        <v>119</v>
      </c>
      <c r="C23" s="188" t="s">
        <v>120</v>
      </c>
      <c r="D23" s="187" t="s">
        <v>121</v>
      </c>
      <c r="E23" s="187" t="s">
        <v>94</v>
      </c>
      <c r="F23" s="187" t="s">
        <v>112</v>
      </c>
      <c r="G23" s="187" t="s">
        <v>36</v>
      </c>
      <c r="H23" s="187" t="s">
        <v>37</v>
      </c>
      <c r="I23" s="189">
        <v>81.5</v>
      </c>
      <c r="J23" s="212">
        <v>40436</v>
      </c>
      <c r="K23" s="212">
        <v>46843</v>
      </c>
      <c r="L23" s="212"/>
      <c r="M23" s="189">
        <v>4018.77</v>
      </c>
      <c r="N23" s="190" t="s">
        <v>38</v>
      </c>
      <c r="O23" s="190">
        <v>1</v>
      </c>
      <c r="P23" s="191">
        <f t="shared" si="6"/>
        <v>4018.77</v>
      </c>
      <c r="Q23" s="192">
        <f t="shared" si="7"/>
        <v>49.31006134969325</v>
      </c>
      <c r="R23" s="190"/>
      <c r="S23" s="193">
        <v>199</v>
      </c>
      <c r="T23" s="189">
        <f t="shared" si="3"/>
        <v>81.5</v>
      </c>
      <c r="U23" s="334">
        <f t="shared" si="4"/>
        <v>16218.5</v>
      </c>
      <c r="V23" s="190" t="s">
        <v>44</v>
      </c>
      <c r="W23" s="214" t="s">
        <v>45</v>
      </c>
      <c r="X23" s="215">
        <v>46388</v>
      </c>
      <c r="Y23" s="191">
        <f t="shared" ref="Y23:Y85" si="8">P23*$Y$4</f>
        <v>108.50679</v>
      </c>
      <c r="Z23" s="189">
        <v>43.41</v>
      </c>
      <c r="AA23" s="193">
        <f t="shared" si="5"/>
        <v>3537.9149999999995</v>
      </c>
      <c r="AB23" s="190" t="s">
        <v>122</v>
      </c>
      <c r="AC23" s="190" t="s">
        <v>96</v>
      </c>
      <c r="AD23" s="334">
        <v>426957</v>
      </c>
      <c r="AE23" s="190" t="s">
        <v>52</v>
      </c>
      <c r="AF23" s="189"/>
      <c r="AG23" s="334"/>
    </row>
    <row r="24" spans="2:33" ht="15" customHeight="1">
      <c r="B24" s="187" t="s">
        <v>123</v>
      </c>
      <c r="C24" s="188" t="s">
        <v>124</v>
      </c>
      <c r="D24" s="187" t="s">
        <v>125</v>
      </c>
      <c r="E24" s="187" t="s">
        <v>94</v>
      </c>
      <c r="F24" s="187" t="s">
        <v>112</v>
      </c>
      <c r="G24" s="187" t="s">
        <v>36</v>
      </c>
      <c r="H24" s="187" t="s">
        <v>37</v>
      </c>
      <c r="I24" s="189">
        <v>130</v>
      </c>
      <c r="J24" s="212">
        <v>45870</v>
      </c>
      <c r="K24" s="212">
        <v>47756</v>
      </c>
      <c r="L24" s="212"/>
      <c r="M24" s="189">
        <v>2796.3</v>
      </c>
      <c r="N24" s="190" t="s">
        <v>38</v>
      </c>
      <c r="O24" s="190">
        <v>1</v>
      </c>
      <c r="P24" s="191">
        <f t="shared" si="6"/>
        <v>2796.3</v>
      </c>
      <c r="Q24" s="192">
        <f t="shared" si="7"/>
        <v>21.51</v>
      </c>
      <c r="R24" s="190"/>
      <c r="S24" s="193">
        <f>8*C3</f>
        <v>195.2</v>
      </c>
      <c r="T24" s="189">
        <f t="shared" si="3"/>
        <v>130</v>
      </c>
      <c r="U24" s="334">
        <f t="shared" si="4"/>
        <v>25376</v>
      </c>
      <c r="V24" s="190" t="s">
        <v>44</v>
      </c>
      <c r="W24" s="213" t="s">
        <v>45</v>
      </c>
      <c r="X24" s="216">
        <v>46388</v>
      </c>
      <c r="Y24" s="191">
        <f t="shared" si="8"/>
        <v>75.500100000000003</v>
      </c>
      <c r="Z24" s="189">
        <f>1.54*C3</f>
        <v>37.576000000000001</v>
      </c>
      <c r="AA24" s="193">
        <f t="shared" si="5"/>
        <v>4884.88</v>
      </c>
      <c r="AB24" s="190" t="s">
        <v>83</v>
      </c>
      <c r="AC24" s="190" t="s">
        <v>51</v>
      </c>
      <c r="AD24" s="334">
        <v>395618</v>
      </c>
      <c r="AE24" s="190" t="s">
        <v>52</v>
      </c>
      <c r="AF24" s="189"/>
      <c r="AG24" s="334"/>
    </row>
    <row r="25" spans="2:33" ht="15" customHeight="1">
      <c r="B25" s="187" t="s">
        <v>126</v>
      </c>
      <c r="C25" s="188" t="s">
        <v>127</v>
      </c>
      <c r="D25" s="187" t="s">
        <v>128</v>
      </c>
      <c r="E25" s="187" t="s">
        <v>100</v>
      </c>
      <c r="F25" s="187" t="s">
        <v>129</v>
      </c>
      <c r="G25" s="187" t="s">
        <v>36</v>
      </c>
      <c r="H25" s="187" t="s">
        <v>37</v>
      </c>
      <c r="I25" s="189">
        <v>269</v>
      </c>
      <c r="J25" s="212">
        <v>45463</v>
      </c>
      <c r="K25" s="212">
        <v>47288</v>
      </c>
      <c r="L25" s="212"/>
      <c r="M25" s="189">
        <v>6213.9</v>
      </c>
      <c r="N25" s="190" t="s">
        <v>38</v>
      </c>
      <c r="O25" s="190">
        <v>1</v>
      </c>
      <c r="P25" s="191">
        <f t="shared" si="6"/>
        <v>6213.9</v>
      </c>
      <c r="Q25" s="192">
        <f t="shared" si="7"/>
        <v>23.099999999999998</v>
      </c>
      <c r="R25" s="190"/>
      <c r="S25" s="193">
        <v>199</v>
      </c>
      <c r="T25" s="189">
        <f t="shared" si="3"/>
        <v>269</v>
      </c>
      <c r="U25" s="334">
        <f t="shared" si="4"/>
        <v>53531</v>
      </c>
      <c r="V25" s="190" t="s">
        <v>44</v>
      </c>
      <c r="W25" s="214" t="s">
        <v>45</v>
      </c>
      <c r="X25" s="215">
        <v>46388</v>
      </c>
      <c r="Y25" s="191">
        <f t="shared" si="8"/>
        <v>167.77529999999999</v>
      </c>
      <c r="Z25" s="189">
        <v>26.26</v>
      </c>
      <c r="AA25" s="193">
        <f t="shared" si="5"/>
        <v>7063.9400000000005</v>
      </c>
      <c r="AB25" s="190" t="s">
        <v>122</v>
      </c>
      <c r="AC25" s="190" t="s">
        <v>130</v>
      </c>
      <c r="AD25" s="334">
        <v>798752</v>
      </c>
      <c r="AE25" s="190" t="s">
        <v>52</v>
      </c>
      <c r="AF25" s="189"/>
      <c r="AG25" s="334"/>
    </row>
    <row r="26" spans="2:33" ht="15" customHeight="1">
      <c r="B26" s="187" t="s">
        <v>131</v>
      </c>
      <c r="C26" s="188" t="s">
        <v>132</v>
      </c>
      <c r="D26" s="187" t="s">
        <v>133</v>
      </c>
      <c r="E26" s="187" t="s">
        <v>69</v>
      </c>
      <c r="F26" s="187" t="s">
        <v>79</v>
      </c>
      <c r="G26" s="187" t="s">
        <v>36</v>
      </c>
      <c r="H26" s="187" t="s">
        <v>37</v>
      </c>
      <c r="I26" s="189">
        <v>300</v>
      </c>
      <c r="J26" s="212">
        <v>43522</v>
      </c>
      <c r="K26" s="212">
        <v>46812</v>
      </c>
      <c r="L26" s="212"/>
      <c r="M26" s="189">
        <v>11409</v>
      </c>
      <c r="N26" s="190" t="s">
        <v>38</v>
      </c>
      <c r="O26" s="190">
        <v>1</v>
      </c>
      <c r="P26" s="191">
        <f t="shared" si="6"/>
        <v>11409</v>
      </c>
      <c r="Q26" s="192">
        <f t="shared" si="7"/>
        <v>38.03</v>
      </c>
      <c r="R26" s="190"/>
      <c r="S26" s="193">
        <v>199</v>
      </c>
      <c r="T26" s="189">
        <f t="shared" si="3"/>
        <v>300</v>
      </c>
      <c r="U26" s="334">
        <f t="shared" si="4"/>
        <v>59700</v>
      </c>
      <c r="V26" s="190" t="s">
        <v>72</v>
      </c>
      <c r="W26" s="213" t="s">
        <v>45</v>
      </c>
      <c r="X26" s="216">
        <v>46388</v>
      </c>
      <c r="Y26" s="191">
        <f t="shared" si="8"/>
        <v>308.04300000000001</v>
      </c>
      <c r="Z26" s="189">
        <v>44.77</v>
      </c>
      <c r="AA26" s="193">
        <f t="shared" si="5"/>
        <v>13431.000000000002</v>
      </c>
      <c r="AB26" s="190"/>
      <c r="AC26" s="190" t="s">
        <v>51</v>
      </c>
      <c r="AD26" s="334">
        <v>1066348</v>
      </c>
      <c r="AE26" s="190" t="s">
        <v>52</v>
      </c>
      <c r="AF26" s="189"/>
      <c r="AG26" s="334"/>
    </row>
    <row r="27" spans="2:33" ht="15" customHeight="1">
      <c r="B27" s="187" t="s">
        <v>134</v>
      </c>
      <c r="C27" s="188" t="s">
        <v>135</v>
      </c>
      <c r="D27" s="187" t="s">
        <v>136</v>
      </c>
      <c r="E27" s="187" t="s">
        <v>94</v>
      </c>
      <c r="F27" s="187" t="s">
        <v>112</v>
      </c>
      <c r="G27" s="187" t="s">
        <v>36</v>
      </c>
      <c r="H27" s="187" t="s">
        <v>37</v>
      </c>
      <c r="I27" s="189">
        <v>121</v>
      </c>
      <c r="J27" s="212">
        <v>40436</v>
      </c>
      <c r="K27" s="212">
        <v>46418</v>
      </c>
      <c r="L27" s="212"/>
      <c r="M27" s="189">
        <v>1845.25</v>
      </c>
      <c r="N27" s="190" t="s">
        <v>38</v>
      </c>
      <c r="O27" s="190">
        <v>1</v>
      </c>
      <c r="P27" s="191">
        <f t="shared" si="6"/>
        <v>1845.25</v>
      </c>
      <c r="Q27" s="192">
        <f t="shared" si="7"/>
        <v>15.25</v>
      </c>
      <c r="R27" s="190"/>
      <c r="S27" s="193">
        <v>199</v>
      </c>
      <c r="T27" s="189">
        <f t="shared" si="3"/>
        <v>121</v>
      </c>
      <c r="U27" s="334">
        <f t="shared" si="4"/>
        <v>24079</v>
      </c>
      <c r="V27" s="190" t="s">
        <v>72</v>
      </c>
      <c r="W27" s="214" t="s">
        <v>45</v>
      </c>
      <c r="X27" s="215">
        <v>46388</v>
      </c>
      <c r="Y27" s="191">
        <f t="shared" si="8"/>
        <v>49.821750000000002</v>
      </c>
      <c r="Z27" s="189">
        <v>43.41</v>
      </c>
      <c r="AA27" s="193">
        <f t="shared" si="5"/>
        <v>5252.61</v>
      </c>
      <c r="AB27" s="190" t="s">
        <v>104</v>
      </c>
      <c r="AC27" s="190" t="s">
        <v>96</v>
      </c>
      <c r="AD27" s="334">
        <v>300724</v>
      </c>
      <c r="AE27" s="190" t="s">
        <v>52</v>
      </c>
      <c r="AF27" s="189"/>
      <c r="AG27" s="334"/>
    </row>
    <row r="28" spans="2:33" ht="15" customHeight="1">
      <c r="B28" s="187" t="s">
        <v>137</v>
      </c>
      <c r="C28" s="188" t="s">
        <v>138</v>
      </c>
      <c r="D28" s="187" t="s">
        <v>139</v>
      </c>
      <c r="E28" s="187" t="s">
        <v>140</v>
      </c>
      <c r="F28" s="187" t="s">
        <v>141</v>
      </c>
      <c r="G28" s="187" t="s">
        <v>36</v>
      </c>
      <c r="H28" s="187" t="s">
        <v>37</v>
      </c>
      <c r="I28" s="189">
        <v>129</v>
      </c>
      <c r="J28" s="212">
        <v>44900</v>
      </c>
      <c r="K28" s="212">
        <v>46768</v>
      </c>
      <c r="L28" s="212"/>
      <c r="M28" s="189">
        <v>2322</v>
      </c>
      <c r="N28" s="190" t="s">
        <v>38</v>
      </c>
      <c r="O28" s="190">
        <v>1</v>
      </c>
      <c r="P28" s="191">
        <f t="shared" si="6"/>
        <v>2322</v>
      </c>
      <c r="Q28" s="192">
        <f t="shared" si="7"/>
        <v>18</v>
      </c>
      <c r="R28" s="190"/>
      <c r="S28" s="193">
        <v>199</v>
      </c>
      <c r="T28" s="189">
        <f t="shared" si="3"/>
        <v>129</v>
      </c>
      <c r="U28" s="334">
        <f t="shared" si="4"/>
        <v>25671</v>
      </c>
      <c r="V28" s="190" t="s">
        <v>44</v>
      </c>
      <c r="W28" s="213" t="s">
        <v>45</v>
      </c>
      <c r="X28" s="216">
        <v>46388</v>
      </c>
      <c r="Y28" s="191">
        <f t="shared" si="8"/>
        <v>62.694000000000003</v>
      </c>
      <c r="Z28" s="189">
        <v>38.69</v>
      </c>
      <c r="AA28" s="193">
        <f t="shared" si="5"/>
        <v>4991.0099999999993</v>
      </c>
      <c r="AB28" s="190" t="s">
        <v>83</v>
      </c>
      <c r="AC28" s="190" t="s">
        <v>51</v>
      </c>
      <c r="AD28" s="334">
        <v>300035</v>
      </c>
      <c r="AE28" s="190" t="s">
        <v>52</v>
      </c>
      <c r="AF28" s="189"/>
      <c r="AG28" s="334"/>
    </row>
    <row r="29" spans="2:33" ht="15" customHeight="1">
      <c r="B29" s="187" t="s">
        <v>142</v>
      </c>
      <c r="C29" s="188" t="s">
        <v>143</v>
      </c>
      <c r="D29" s="187" t="s">
        <v>144</v>
      </c>
      <c r="E29" s="187" t="s">
        <v>145</v>
      </c>
      <c r="F29" s="187" t="s">
        <v>146</v>
      </c>
      <c r="G29" s="187" t="s">
        <v>36</v>
      </c>
      <c r="H29" s="187" t="s">
        <v>37</v>
      </c>
      <c r="I29" s="189">
        <v>217</v>
      </c>
      <c r="J29" s="212">
        <v>40436</v>
      </c>
      <c r="K29" s="212">
        <v>47573</v>
      </c>
      <c r="L29" s="212"/>
      <c r="M29" s="189">
        <v>2818.83</v>
      </c>
      <c r="N29" s="190" t="s">
        <v>38</v>
      </c>
      <c r="O29" s="190">
        <v>1</v>
      </c>
      <c r="P29" s="191">
        <f t="shared" si="6"/>
        <v>2818.83</v>
      </c>
      <c r="Q29" s="192">
        <f t="shared" si="7"/>
        <v>12.99</v>
      </c>
      <c r="R29" s="190"/>
      <c r="S29" s="193">
        <v>199</v>
      </c>
      <c r="T29" s="189">
        <f t="shared" si="3"/>
        <v>217</v>
      </c>
      <c r="U29" s="334">
        <f t="shared" si="4"/>
        <v>43183</v>
      </c>
      <c r="V29" s="190" t="s">
        <v>72</v>
      </c>
      <c r="W29" s="214" t="s">
        <v>45</v>
      </c>
      <c r="X29" s="215">
        <v>46388</v>
      </c>
      <c r="Y29" s="191">
        <f t="shared" si="8"/>
        <v>76.108409999999992</v>
      </c>
      <c r="Z29" s="189">
        <v>42.7</v>
      </c>
      <c r="AA29" s="193">
        <f t="shared" si="5"/>
        <v>9265.9000000000015</v>
      </c>
      <c r="AB29" s="190" t="s">
        <v>83</v>
      </c>
      <c r="AC29" s="190" t="s">
        <v>96</v>
      </c>
      <c r="AD29" s="334">
        <v>462848</v>
      </c>
      <c r="AE29" s="190" t="s">
        <v>52</v>
      </c>
      <c r="AF29" s="189"/>
      <c r="AG29" s="334"/>
    </row>
    <row r="30" spans="2:33" ht="15" customHeight="1">
      <c r="B30" s="187" t="s">
        <v>147</v>
      </c>
      <c r="C30" s="188" t="s">
        <v>148</v>
      </c>
      <c r="D30" s="187" t="s">
        <v>149</v>
      </c>
      <c r="E30" s="187" t="s">
        <v>150</v>
      </c>
      <c r="F30" s="187" t="s">
        <v>150</v>
      </c>
      <c r="G30" s="187" t="s">
        <v>36</v>
      </c>
      <c r="H30" s="187" t="s">
        <v>37</v>
      </c>
      <c r="I30" s="189">
        <v>1147</v>
      </c>
      <c r="J30" s="212">
        <v>40436</v>
      </c>
      <c r="K30" s="212">
        <v>47573</v>
      </c>
      <c r="L30" s="212"/>
      <c r="M30" s="189">
        <v>7140.24</v>
      </c>
      <c r="N30" s="190" t="s">
        <v>38</v>
      </c>
      <c r="O30" s="190">
        <v>1</v>
      </c>
      <c r="P30" s="191">
        <f t="shared" si="6"/>
        <v>7140.24</v>
      </c>
      <c r="Q30" s="192">
        <f t="shared" si="7"/>
        <v>6.22514385353095</v>
      </c>
      <c r="R30" s="190"/>
      <c r="S30" s="193">
        <v>171.15</v>
      </c>
      <c r="T30" s="189">
        <v>918</v>
      </c>
      <c r="U30" s="334">
        <v>157115.70000000001</v>
      </c>
      <c r="V30" s="190" t="s">
        <v>72</v>
      </c>
      <c r="W30" s="213" t="s">
        <v>45</v>
      </c>
      <c r="X30" s="216">
        <v>46388</v>
      </c>
      <c r="Y30" s="191">
        <f t="shared" si="8"/>
        <v>192.78647999999998</v>
      </c>
      <c r="Z30" s="189"/>
      <c r="AA30" s="193">
        <f t="shared" si="5"/>
        <v>0</v>
      </c>
      <c r="AB30" s="190" t="s">
        <v>915</v>
      </c>
      <c r="AC30" s="190" t="s">
        <v>96</v>
      </c>
      <c r="AD30" s="334">
        <v>1198738</v>
      </c>
      <c r="AE30" s="190" t="s">
        <v>52</v>
      </c>
      <c r="AF30" s="189"/>
      <c r="AG30" s="334"/>
    </row>
    <row r="31" spans="2:33" ht="15" customHeight="1">
      <c r="B31" s="187" t="s">
        <v>151</v>
      </c>
      <c r="C31" s="188" t="s">
        <v>152</v>
      </c>
      <c r="D31" s="187" t="s">
        <v>153</v>
      </c>
      <c r="E31" s="187" t="s">
        <v>145</v>
      </c>
      <c r="F31" s="187" t="s">
        <v>146</v>
      </c>
      <c r="G31" s="187" t="s">
        <v>36</v>
      </c>
      <c r="H31" s="187" t="s">
        <v>37</v>
      </c>
      <c r="I31" s="189">
        <v>463</v>
      </c>
      <c r="J31" s="212">
        <v>45510</v>
      </c>
      <c r="K31" s="212">
        <v>47335</v>
      </c>
      <c r="L31" s="212"/>
      <c r="M31" s="189">
        <v>8750.7000000000007</v>
      </c>
      <c r="N31" s="190" t="s">
        <v>38</v>
      </c>
      <c r="O31" s="190">
        <v>1</v>
      </c>
      <c r="P31" s="191">
        <f t="shared" si="6"/>
        <v>8750.7000000000007</v>
      </c>
      <c r="Q31" s="192">
        <f t="shared" si="7"/>
        <v>18.900000000000002</v>
      </c>
      <c r="R31" s="190"/>
      <c r="S31" s="193">
        <v>195</v>
      </c>
      <c r="T31" s="189">
        <f t="shared" ref="T31:T49" si="9">I31</f>
        <v>463</v>
      </c>
      <c r="U31" s="334">
        <f t="shared" ref="U31:U36" si="10">S31*I31</f>
        <v>90285</v>
      </c>
      <c r="V31" s="190" t="s">
        <v>44</v>
      </c>
      <c r="W31" s="214" t="s">
        <v>45</v>
      </c>
      <c r="X31" s="215">
        <v>46388</v>
      </c>
      <c r="Y31" s="191">
        <f t="shared" si="8"/>
        <v>236.26890000000003</v>
      </c>
      <c r="Z31" s="189">
        <v>26.26</v>
      </c>
      <c r="AA31" s="193">
        <f t="shared" si="5"/>
        <v>12158.380000000001</v>
      </c>
      <c r="AB31" s="190" t="s">
        <v>122</v>
      </c>
      <c r="AC31" s="190" t="s">
        <v>96</v>
      </c>
      <c r="AD31" s="334">
        <v>1208047</v>
      </c>
      <c r="AE31" s="190" t="s">
        <v>52</v>
      </c>
      <c r="AF31" s="189"/>
      <c r="AG31" s="334"/>
    </row>
    <row r="32" spans="2:33" ht="15" customHeight="1">
      <c r="B32" s="187" t="s">
        <v>154</v>
      </c>
      <c r="C32" s="188" t="s">
        <v>155</v>
      </c>
      <c r="D32" s="187" t="s">
        <v>156</v>
      </c>
      <c r="E32" s="187" t="s">
        <v>100</v>
      </c>
      <c r="F32" s="187" t="s">
        <v>101</v>
      </c>
      <c r="G32" s="187" t="s">
        <v>36</v>
      </c>
      <c r="H32" s="187" t="s">
        <v>37</v>
      </c>
      <c r="I32" s="189">
        <v>157</v>
      </c>
      <c r="J32" s="212">
        <v>45747</v>
      </c>
      <c r="K32" s="212">
        <v>47572</v>
      </c>
      <c r="L32" s="212"/>
      <c r="M32" s="189">
        <v>3860.63</v>
      </c>
      <c r="N32" s="190" t="s">
        <v>38</v>
      </c>
      <c r="O32" s="190">
        <v>1</v>
      </c>
      <c r="P32" s="191">
        <f t="shared" si="6"/>
        <v>3860.63</v>
      </c>
      <c r="Q32" s="192">
        <f t="shared" si="7"/>
        <v>24.59</v>
      </c>
      <c r="R32" s="190"/>
      <c r="S32" s="193">
        <v>199</v>
      </c>
      <c r="T32" s="189">
        <f t="shared" si="9"/>
        <v>157</v>
      </c>
      <c r="U32" s="334">
        <f t="shared" si="10"/>
        <v>31243</v>
      </c>
      <c r="V32" s="190" t="s">
        <v>44</v>
      </c>
      <c r="W32" s="213" t="s">
        <v>45</v>
      </c>
      <c r="X32" s="216">
        <v>46388</v>
      </c>
      <c r="Y32" s="191">
        <f t="shared" si="8"/>
        <v>104.23701</v>
      </c>
      <c r="Z32" s="189">
        <v>43.84</v>
      </c>
      <c r="AA32" s="193">
        <f t="shared" si="5"/>
        <v>6882.88</v>
      </c>
      <c r="AB32" s="190"/>
      <c r="AC32" s="190" t="s">
        <v>96</v>
      </c>
      <c r="AD32" s="334">
        <v>507100</v>
      </c>
      <c r="AE32" s="190" t="s">
        <v>52</v>
      </c>
      <c r="AF32" s="189"/>
      <c r="AG32" s="334"/>
    </row>
    <row r="33" spans="2:33" ht="15" customHeight="1">
      <c r="B33" s="187" t="s">
        <v>157</v>
      </c>
      <c r="C33" s="188" t="s">
        <v>158</v>
      </c>
      <c r="D33" s="187" t="s">
        <v>159</v>
      </c>
      <c r="E33" s="187" t="s">
        <v>69</v>
      </c>
      <c r="F33" s="187" t="s">
        <v>79</v>
      </c>
      <c r="G33" s="187" t="s">
        <v>71</v>
      </c>
      <c r="H33" s="187" t="s">
        <v>37</v>
      </c>
      <c r="I33" s="189">
        <v>228</v>
      </c>
      <c r="J33" s="212">
        <v>43346</v>
      </c>
      <c r="K33" s="212">
        <v>46998</v>
      </c>
      <c r="L33" s="212"/>
      <c r="M33" s="189">
        <v>2961.72</v>
      </c>
      <c r="N33" s="190" t="s">
        <v>38</v>
      </c>
      <c r="O33" s="190">
        <v>1</v>
      </c>
      <c r="P33" s="191">
        <f t="shared" si="6"/>
        <v>2961.72</v>
      </c>
      <c r="Q33" s="192">
        <f t="shared" si="7"/>
        <v>12.989999999999998</v>
      </c>
      <c r="R33" s="190"/>
      <c r="S33" s="193">
        <v>199</v>
      </c>
      <c r="T33" s="189">
        <f t="shared" si="9"/>
        <v>228</v>
      </c>
      <c r="U33" s="334">
        <f t="shared" si="10"/>
        <v>45372</v>
      </c>
      <c r="V33" s="190" t="s">
        <v>44</v>
      </c>
      <c r="W33" s="214" t="s">
        <v>45</v>
      </c>
      <c r="X33" s="215">
        <v>46388</v>
      </c>
      <c r="Y33" s="191">
        <f t="shared" si="8"/>
        <v>79.966439999999992</v>
      </c>
      <c r="Z33" s="189">
        <v>42.38</v>
      </c>
      <c r="AA33" s="193">
        <f t="shared" si="5"/>
        <v>9662.6400000000012</v>
      </c>
      <c r="AB33" s="190"/>
      <c r="AC33" s="190" t="s">
        <v>51</v>
      </c>
      <c r="AD33" s="334">
        <v>362258</v>
      </c>
      <c r="AE33" s="190" t="s">
        <v>52</v>
      </c>
      <c r="AF33" s="189"/>
      <c r="AG33" s="334"/>
    </row>
    <row r="34" spans="2:33" ht="15" customHeight="1">
      <c r="B34" s="187" t="s">
        <v>160</v>
      </c>
      <c r="C34" s="188" t="s">
        <v>161</v>
      </c>
      <c r="D34" s="187" t="s">
        <v>162</v>
      </c>
      <c r="E34" s="187" t="s">
        <v>69</v>
      </c>
      <c r="F34" s="187" t="s">
        <v>79</v>
      </c>
      <c r="G34" s="187" t="s">
        <v>71</v>
      </c>
      <c r="H34" s="187" t="s">
        <v>37</v>
      </c>
      <c r="I34" s="189">
        <v>190.5</v>
      </c>
      <c r="J34" s="212">
        <v>41276</v>
      </c>
      <c r="K34" s="212">
        <v>46754</v>
      </c>
      <c r="L34" s="212"/>
      <c r="M34" s="189">
        <v>50817.78</v>
      </c>
      <c r="N34" s="190" t="s">
        <v>52</v>
      </c>
      <c r="O34" s="190">
        <f>$C$3</f>
        <v>24.4</v>
      </c>
      <c r="P34" s="191">
        <f t="shared" si="6"/>
        <v>2082.6959016393444</v>
      </c>
      <c r="Q34" s="192">
        <f t="shared" si="7"/>
        <v>10.932786885245902</v>
      </c>
      <c r="R34" s="190"/>
      <c r="S34" s="193">
        <v>168.01</v>
      </c>
      <c r="T34" s="189">
        <f t="shared" si="9"/>
        <v>190.5</v>
      </c>
      <c r="U34" s="334">
        <f t="shared" si="10"/>
        <v>32005.904999999999</v>
      </c>
      <c r="V34" s="190" t="s">
        <v>72</v>
      </c>
      <c r="W34" s="213" t="s">
        <v>45</v>
      </c>
      <c r="X34" s="216">
        <v>46388</v>
      </c>
      <c r="Y34" s="191">
        <f t="shared" si="8"/>
        <v>56.232789344262294</v>
      </c>
      <c r="Z34" s="189">
        <v>0</v>
      </c>
      <c r="AA34" s="193">
        <f t="shared" si="5"/>
        <v>0</v>
      </c>
      <c r="AB34" s="190"/>
      <c r="AC34" s="190" t="s">
        <v>51</v>
      </c>
      <c r="AD34" s="334">
        <v>225572.55</v>
      </c>
      <c r="AE34" s="190" t="s">
        <v>52</v>
      </c>
      <c r="AF34" s="189"/>
      <c r="AG34" s="334"/>
    </row>
    <row r="35" spans="2:33" ht="15" customHeight="1">
      <c r="B35" s="187" t="s">
        <v>163</v>
      </c>
      <c r="C35" s="188" t="s">
        <v>164</v>
      </c>
      <c r="D35" s="187" t="s">
        <v>165</v>
      </c>
      <c r="E35" s="187" t="s">
        <v>145</v>
      </c>
      <c r="F35" s="187" t="s">
        <v>146</v>
      </c>
      <c r="G35" s="187" t="s">
        <v>36</v>
      </c>
      <c r="H35" s="187" t="s">
        <v>37</v>
      </c>
      <c r="I35" s="189">
        <v>217</v>
      </c>
      <c r="J35" s="212">
        <v>44440</v>
      </c>
      <c r="K35" s="212">
        <v>46630</v>
      </c>
      <c r="L35" s="212"/>
      <c r="M35" s="189">
        <v>3914.68</v>
      </c>
      <c r="N35" s="190" t="s">
        <v>38</v>
      </c>
      <c r="O35" s="190">
        <v>1</v>
      </c>
      <c r="P35" s="191">
        <f t="shared" si="6"/>
        <v>3914.68</v>
      </c>
      <c r="Q35" s="192">
        <f t="shared" si="7"/>
        <v>18.04</v>
      </c>
      <c r="R35" s="190"/>
      <c r="S35" s="193">
        <v>181.5</v>
      </c>
      <c r="T35" s="189">
        <f t="shared" si="9"/>
        <v>217</v>
      </c>
      <c r="U35" s="334">
        <f t="shared" si="10"/>
        <v>39385.5</v>
      </c>
      <c r="V35" s="190" t="s">
        <v>44</v>
      </c>
      <c r="W35" s="214" t="s">
        <v>45</v>
      </c>
      <c r="X35" s="215">
        <v>46388</v>
      </c>
      <c r="Y35" s="191">
        <f t="shared" si="8"/>
        <v>105.69636</v>
      </c>
      <c r="Z35" s="189">
        <v>39.700000000000003</v>
      </c>
      <c r="AA35" s="193">
        <f t="shared" si="5"/>
        <v>8614.9000000000015</v>
      </c>
      <c r="AB35" s="190" t="s">
        <v>83</v>
      </c>
      <c r="AC35" s="190" t="s">
        <v>96</v>
      </c>
      <c r="AD35" s="334">
        <v>548026</v>
      </c>
      <c r="AE35" s="190" t="s">
        <v>52</v>
      </c>
      <c r="AF35" s="189"/>
      <c r="AG35" s="334"/>
    </row>
    <row r="36" spans="2:33" ht="15" customHeight="1">
      <c r="B36" s="187" t="s">
        <v>166</v>
      </c>
      <c r="C36" s="188" t="s">
        <v>167</v>
      </c>
      <c r="D36" s="187" t="s">
        <v>168</v>
      </c>
      <c r="E36" s="187" t="s">
        <v>94</v>
      </c>
      <c r="F36" s="187" t="s">
        <v>112</v>
      </c>
      <c r="G36" s="187" t="s">
        <v>36</v>
      </c>
      <c r="H36" s="187" t="s">
        <v>37</v>
      </c>
      <c r="I36" s="189">
        <v>361</v>
      </c>
      <c r="J36" s="212">
        <v>44440</v>
      </c>
      <c r="K36" s="212">
        <v>46630</v>
      </c>
      <c r="L36" s="212"/>
      <c r="M36" s="189">
        <v>4346.4399999999996</v>
      </c>
      <c r="N36" s="190" t="s">
        <v>38</v>
      </c>
      <c r="O36" s="190">
        <v>1</v>
      </c>
      <c r="P36" s="191">
        <f t="shared" si="6"/>
        <v>4346.4399999999996</v>
      </c>
      <c r="Q36" s="192">
        <f t="shared" si="7"/>
        <v>12.04</v>
      </c>
      <c r="R36" s="190"/>
      <c r="S36" s="193">
        <v>181.5</v>
      </c>
      <c r="T36" s="189">
        <f t="shared" si="9"/>
        <v>361</v>
      </c>
      <c r="U36" s="334">
        <f t="shared" si="10"/>
        <v>65521.5</v>
      </c>
      <c r="V36" s="190" t="s">
        <v>44</v>
      </c>
      <c r="W36" s="213" t="s">
        <v>45</v>
      </c>
      <c r="X36" s="216">
        <v>46388</v>
      </c>
      <c r="Y36" s="191">
        <f t="shared" si="8"/>
        <v>117.35387999999999</v>
      </c>
      <c r="Z36" s="189">
        <v>39.700000000000003</v>
      </c>
      <c r="AA36" s="193">
        <f t="shared" si="5"/>
        <v>14331.7</v>
      </c>
      <c r="AB36" s="190" t="s">
        <v>83</v>
      </c>
      <c r="AC36" s="190" t="s">
        <v>96</v>
      </c>
      <c r="AD36" s="334">
        <v>613281</v>
      </c>
      <c r="AE36" s="190" t="s">
        <v>52</v>
      </c>
      <c r="AF36" s="189"/>
      <c r="AG36" s="334"/>
    </row>
    <row r="37" spans="2:33" ht="15" customHeight="1">
      <c r="B37" s="187" t="s">
        <v>169</v>
      </c>
      <c r="C37" s="188" t="s">
        <v>451</v>
      </c>
      <c r="D37" s="325" t="s">
        <v>451</v>
      </c>
      <c r="E37" s="187"/>
      <c r="F37" s="187"/>
      <c r="G37" s="187" t="s">
        <v>36</v>
      </c>
      <c r="H37" s="187" t="s">
        <v>451</v>
      </c>
      <c r="I37" s="189">
        <v>127</v>
      </c>
      <c r="J37" s="212"/>
      <c r="K37" s="212"/>
      <c r="L37" s="212"/>
      <c r="M37" s="189"/>
      <c r="N37" s="190"/>
      <c r="O37" s="190"/>
      <c r="P37" s="191"/>
      <c r="Q37" s="192"/>
      <c r="R37" s="190"/>
      <c r="S37" s="193"/>
      <c r="T37" s="189">
        <f t="shared" si="9"/>
        <v>127</v>
      </c>
      <c r="U37" s="334"/>
      <c r="V37" s="190"/>
      <c r="W37" s="214"/>
      <c r="X37" s="215"/>
      <c r="Y37" s="215"/>
      <c r="Z37" s="189"/>
      <c r="AA37" s="193"/>
      <c r="AB37" s="190"/>
      <c r="AC37" s="190"/>
      <c r="AD37" s="334"/>
      <c r="AE37" s="190"/>
      <c r="AF37" s="189">
        <v>15</v>
      </c>
      <c r="AG37" s="237">
        <f>AF37*I37</f>
        <v>1905</v>
      </c>
    </row>
    <row r="38" spans="2:33" ht="15" customHeight="1">
      <c r="B38" s="187" t="s">
        <v>170</v>
      </c>
      <c r="C38" s="188" t="s">
        <v>171</v>
      </c>
      <c r="D38" s="187" t="s">
        <v>172</v>
      </c>
      <c r="E38" s="187" t="s">
        <v>100</v>
      </c>
      <c r="F38" s="187" t="s">
        <v>129</v>
      </c>
      <c r="G38" s="187" t="s">
        <v>36</v>
      </c>
      <c r="H38" s="187" t="s">
        <v>37</v>
      </c>
      <c r="I38" s="189">
        <v>133</v>
      </c>
      <c r="J38" s="212">
        <v>46024</v>
      </c>
      <c r="K38" s="212">
        <v>47862</v>
      </c>
      <c r="L38" s="212"/>
      <c r="M38" s="189">
        <v>3983.35</v>
      </c>
      <c r="N38" s="190" t="s">
        <v>38</v>
      </c>
      <c r="O38" s="190">
        <v>1</v>
      </c>
      <c r="P38" s="191">
        <f t="shared" ref="P38:P69" si="11">IF(N38="CZK",M38/O38,M38)</f>
        <v>3983.35</v>
      </c>
      <c r="Q38" s="192">
        <f t="shared" ref="Q38:Q55" si="12">IF(I38&gt;0,P38/I38,"")</f>
        <v>29.95</v>
      </c>
      <c r="R38" s="190"/>
      <c r="S38" s="193">
        <v>199</v>
      </c>
      <c r="T38" s="189">
        <f t="shared" si="9"/>
        <v>133</v>
      </c>
      <c r="U38" s="334">
        <v>15522</v>
      </c>
      <c r="V38" s="190" t="s">
        <v>44</v>
      </c>
      <c r="W38" s="213" t="s">
        <v>45</v>
      </c>
      <c r="X38" s="216">
        <v>46388</v>
      </c>
      <c r="Y38" s="191">
        <f t="shared" si="8"/>
        <v>107.55045</v>
      </c>
      <c r="Z38" s="189">
        <v>40.840000000000003</v>
      </c>
      <c r="AA38" s="193">
        <f t="shared" ref="AA38:AA69" si="13">Z38*I38</f>
        <v>5431.72</v>
      </c>
      <c r="AB38" s="190" t="s">
        <v>173</v>
      </c>
      <c r="AC38" s="190" t="s">
        <v>96</v>
      </c>
      <c r="AD38" s="334">
        <v>535119</v>
      </c>
      <c r="AE38" s="190" t="s">
        <v>52</v>
      </c>
      <c r="AF38" s="189"/>
      <c r="AG38" s="334"/>
    </row>
    <row r="39" spans="2:33" ht="15" customHeight="1">
      <c r="B39" s="187" t="s">
        <v>174</v>
      </c>
      <c r="C39" s="188" t="s">
        <v>175</v>
      </c>
      <c r="D39" s="187" t="s">
        <v>176</v>
      </c>
      <c r="E39" s="187" t="s">
        <v>140</v>
      </c>
      <c r="F39" s="187" t="s">
        <v>177</v>
      </c>
      <c r="G39" s="187" t="s">
        <v>36</v>
      </c>
      <c r="H39" s="187" t="s">
        <v>37</v>
      </c>
      <c r="I39" s="189">
        <v>51</v>
      </c>
      <c r="J39" s="212">
        <v>45474</v>
      </c>
      <c r="K39" s="212">
        <v>47299</v>
      </c>
      <c r="L39" s="212"/>
      <c r="M39" s="189">
        <v>3082.44</v>
      </c>
      <c r="N39" s="190" t="s">
        <v>38</v>
      </c>
      <c r="O39" s="190">
        <v>1</v>
      </c>
      <c r="P39" s="191">
        <f t="shared" si="11"/>
        <v>3082.44</v>
      </c>
      <c r="Q39" s="192">
        <f t="shared" si="12"/>
        <v>60.44</v>
      </c>
      <c r="R39" s="190"/>
      <c r="S39" s="193">
        <v>199</v>
      </c>
      <c r="T39" s="189">
        <f t="shared" si="9"/>
        <v>51</v>
      </c>
      <c r="U39" s="334">
        <f t="shared" ref="U39:U49" si="14">S39*I39</f>
        <v>10149</v>
      </c>
      <c r="V39" s="190" t="s">
        <v>44</v>
      </c>
      <c r="W39" s="214" t="s">
        <v>45</v>
      </c>
      <c r="X39" s="215">
        <v>46388</v>
      </c>
      <c r="Y39" s="191">
        <f t="shared" si="8"/>
        <v>83.225880000000004</v>
      </c>
      <c r="Z39" s="189">
        <v>26.26</v>
      </c>
      <c r="AA39" s="193">
        <f t="shared" si="13"/>
        <v>1339.26</v>
      </c>
      <c r="AB39" s="190" t="s">
        <v>83</v>
      </c>
      <c r="AC39" s="190" t="s">
        <v>96</v>
      </c>
      <c r="AD39" s="334">
        <v>13485.45</v>
      </c>
      <c r="AE39" s="190" t="s">
        <v>52</v>
      </c>
      <c r="AF39" s="189"/>
      <c r="AG39" s="334"/>
    </row>
    <row r="40" spans="2:33" ht="15" customHeight="1">
      <c r="B40" s="187" t="s">
        <v>178</v>
      </c>
      <c r="C40" s="188" t="s">
        <v>179</v>
      </c>
      <c r="D40" s="187" t="s">
        <v>180</v>
      </c>
      <c r="E40" s="187" t="s">
        <v>100</v>
      </c>
      <c r="F40" s="187" t="s">
        <v>108</v>
      </c>
      <c r="G40" s="187" t="s">
        <v>36</v>
      </c>
      <c r="H40" s="187" t="s">
        <v>37</v>
      </c>
      <c r="I40" s="189">
        <v>79</v>
      </c>
      <c r="J40" s="212">
        <v>43556</v>
      </c>
      <c r="K40" s="212">
        <v>47269</v>
      </c>
      <c r="L40" s="212"/>
      <c r="M40" s="189">
        <v>2281.52</v>
      </c>
      <c r="N40" s="190" t="s">
        <v>38</v>
      </c>
      <c r="O40" s="190">
        <v>1</v>
      </c>
      <c r="P40" s="191">
        <f t="shared" si="11"/>
        <v>2281.52</v>
      </c>
      <c r="Q40" s="192">
        <f t="shared" si="12"/>
        <v>28.88</v>
      </c>
      <c r="R40" s="190"/>
      <c r="S40" s="193">
        <v>199</v>
      </c>
      <c r="T40" s="189">
        <f t="shared" si="9"/>
        <v>79</v>
      </c>
      <c r="U40" s="334">
        <f t="shared" si="14"/>
        <v>15721</v>
      </c>
      <c r="V40" s="190" t="s">
        <v>44</v>
      </c>
      <c r="W40" s="213" t="s">
        <v>45</v>
      </c>
      <c r="X40" s="216">
        <v>46388</v>
      </c>
      <c r="Y40" s="191">
        <f t="shared" si="8"/>
        <v>61.601039999999998</v>
      </c>
      <c r="Z40" s="189">
        <v>42.38</v>
      </c>
      <c r="AA40" s="193">
        <f t="shared" si="13"/>
        <v>3348.02</v>
      </c>
      <c r="AB40" s="190" t="s">
        <v>83</v>
      </c>
      <c r="AC40" s="190" t="s">
        <v>96</v>
      </c>
      <c r="AD40" s="334">
        <v>294000</v>
      </c>
      <c r="AE40" s="190" t="s">
        <v>52</v>
      </c>
      <c r="AF40" s="189"/>
      <c r="AG40" s="334"/>
    </row>
    <row r="41" spans="2:33" ht="15" customHeight="1">
      <c r="B41" s="187" t="s">
        <v>181</v>
      </c>
      <c r="C41" s="188" t="s">
        <v>182</v>
      </c>
      <c r="D41" s="187" t="s">
        <v>183</v>
      </c>
      <c r="E41" s="187" t="s">
        <v>69</v>
      </c>
      <c r="F41" s="187" t="s">
        <v>79</v>
      </c>
      <c r="G41" s="187" t="s">
        <v>36</v>
      </c>
      <c r="H41" s="187" t="s">
        <v>37</v>
      </c>
      <c r="I41" s="189">
        <v>55</v>
      </c>
      <c r="J41" s="212">
        <v>44090</v>
      </c>
      <c r="K41" s="212">
        <v>47741</v>
      </c>
      <c r="L41" s="212"/>
      <c r="M41" s="189">
        <v>5060</v>
      </c>
      <c r="N41" s="190" t="s">
        <v>38</v>
      </c>
      <c r="O41" s="190">
        <v>1</v>
      </c>
      <c r="P41" s="191">
        <f t="shared" si="11"/>
        <v>5060</v>
      </c>
      <c r="Q41" s="192">
        <f t="shared" si="12"/>
        <v>92</v>
      </c>
      <c r="R41" s="190"/>
      <c r="S41" s="193">
        <v>199</v>
      </c>
      <c r="T41" s="189">
        <f t="shared" si="9"/>
        <v>55</v>
      </c>
      <c r="U41" s="334">
        <f t="shared" si="14"/>
        <v>10945</v>
      </c>
      <c r="V41" s="190" t="s">
        <v>72</v>
      </c>
      <c r="W41" s="214" t="s">
        <v>45</v>
      </c>
      <c r="X41" s="215">
        <v>46388</v>
      </c>
      <c r="Y41" s="191">
        <f t="shared" si="8"/>
        <v>136.62</v>
      </c>
      <c r="Z41" s="189">
        <v>43.27</v>
      </c>
      <c r="AA41" s="193">
        <f t="shared" si="13"/>
        <v>2379.8500000000004</v>
      </c>
      <c r="AB41" s="190" t="s">
        <v>83</v>
      </c>
      <c r="AC41" s="190" t="s">
        <v>96</v>
      </c>
      <c r="AD41" s="334">
        <v>580830</v>
      </c>
      <c r="AE41" s="190" t="s">
        <v>52</v>
      </c>
      <c r="AF41" s="189"/>
      <c r="AG41" s="334"/>
    </row>
    <row r="42" spans="2:33" ht="15" customHeight="1">
      <c r="B42" s="187" t="s">
        <v>184</v>
      </c>
      <c r="C42" s="188" t="s">
        <v>148</v>
      </c>
      <c r="D42" s="187" t="s">
        <v>185</v>
      </c>
      <c r="E42" s="187" t="s">
        <v>150</v>
      </c>
      <c r="F42" s="187" t="s">
        <v>150</v>
      </c>
      <c r="G42" s="187" t="s">
        <v>36</v>
      </c>
      <c r="H42" s="187" t="s">
        <v>37</v>
      </c>
      <c r="I42" s="189">
        <v>148.5</v>
      </c>
      <c r="J42" s="212">
        <v>41555</v>
      </c>
      <c r="K42" s="212">
        <v>47514</v>
      </c>
      <c r="L42" s="212"/>
      <c r="M42" s="189">
        <v>3295.22</v>
      </c>
      <c r="N42" s="190" t="s">
        <v>38</v>
      </c>
      <c r="O42" s="190">
        <v>1</v>
      </c>
      <c r="P42" s="191">
        <f t="shared" si="11"/>
        <v>3295.22</v>
      </c>
      <c r="Q42" s="192">
        <f t="shared" si="12"/>
        <v>22.190033670033667</v>
      </c>
      <c r="R42" s="190"/>
      <c r="S42" s="193">
        <v>199</v>
      </c>
      <c r="T42" s="189">
        <f t="shared" si="9"/>
        <v>148.5</v>
      </c>
      <c r="U42" s="334">
        <f t="shared" si="14"/>
        <v>29551.5</v>
      </c>
      <c r="V42" s="190" t="s">
        <v>72</v>
      </c>
      <c r="W42" s="213" t="s">
        <v>45</v>
      </c>
      <c r="X42" s="216">
        <v>46388</v>
      </c>
      <c r="Y42" s="191">
        <f t="shared" si="8"/>
        <v>88.970939999999999</v>
      </c>
      <c r="Z42" s="189">
        <v>0</v>
      </c>
      <c r="AA42" s="193">
        <f t="shared" si="13"/>
        <v>0</v>
      </c>
      <c r="AB42" s="190" t="s">
        <v>186</v>
      </c>
      <c r="AC42" s="190" t="s">
        <v>96</v>
      </c>
      <c r="AD42" s="334">
        <v>407174</v>
      </c>
      <c r="AE42" s="190" t="s">
        <v>52</v>
      </c>
      <c r="AF42" s="189"/>
      <c r="AG42" s="334"/>
    </row>
    <row r="43" spans="2:33" ht="15" customHeight="1">
      <c r="B43" s="187" t="s">
        <v>187</v>
      </c>
      <c r="C43" s="188" t="s">
        <v>188</v>
      </c>
      <c r="D43" s="187" t="s">
        <v>189</v>
      </c>
      <c r="E43" s="187" t="s">
        <v>100</v>
      </c>
      <c r="F43" s="187" t="s">
        <v>108</v>
      </c>
      <c r="G43" s="187" t="s">
        <v>36</v>
      </c>
      <c r="H43" s="187" t="s">
        <v>37</v>
      </c>
      <c r="I43" s="189">
        <v>180</v>
      </c>
      <c r="J43" s="212">
        <v>42989</v>
      </c>
      <c r="K43" s="212">
        <v>46843</v>
      </c>
      <c r="L43" s="212"/>
      <c r="M43" s="189">
        <v>4712.3999999999996</v>
      </c>
      <c r="N43" s="190" t="s">
        <v>38</v>
      </c>
      <c r="O43" s="190">
        <v>1</v>
      </c>
      <c r="P43" s="191">
        <f t="shared" si="11"/>
        <v>4712.3999999999996</v>
      </c>
      <c r="Q43" s="192">
        <f t="shared" si="12"/>
        <v>26.18</v>
      </c>
      <c r="R43" s="190"/>
      <c r="S43" s="193">
        <v>199</v>
      </c>
      <c r="T43" s="189">
        <f t="shared" si="9"/>
        <v>180</v>
      </c>
      <c r="U43" s="334">
        <f t="shared" si="14"/>
        <v>35820</v>
      </c>
      <c r="V43" s="190" t="s">
        <v>44</v>
      </c>
      <c r="W43" s="214" t="s">
        <v>45</v>
      </c>
      <c r="X43" s="215">
        <v>46388</v>
      </c>
      <c r="Y43" s="191">
        <f t="shared" si="8"/>
        <v>127.23479999999999</v>
      </c>
      <c r="Z43" s="189">
        <v>43.21</v>
      </c>
      <c r="AA43" s="193">
        <f t="shared" si="13"/>
        <v>7777.8</v>
      </c>
      <c r="AB43" s="190" t="s">
        <v>83</v>
      </c>
      <c r="AC43" s="190" t="s">
        <v>96</v>
      </c>
      <c r="AD43" s="334">
        <v>600000</v>
      </c>
      <c r="AE43" s="190" t="s">
        <v>52</v>
      </c>
      <c r="AF43" s="189"/>
      <c r="AG43" s="334"/>
    </row>
    <row r="44" spans="2:33" ht="15" customHeight="1">
      <c r="B44" s="187" t="s">
        <v>190</v>
      </c>
      <c r="C44" s="188" t="s">
        <v>191</v>
      </c>
      <c r="D44" s="187" t="s">
        <v>192</v>
      </c>
      <c r="E44" s="187" t="s">
        <v>193</v>
      </c>
      <c r="F44" s="187" t="s">
        <v>194</v>
      </c>
      <c r="G44" s="187" t="s">
        <v>36</v>
      </c>
      <c r="H44" s="187" t="s">
        <v>37</v>
      </c>
      <c r="I44" s="189">
        <v>83</v>
      </c>
      <c r="J44" s="212">
        <v>45139</v>
      </c>
      <c r="K44" s="212">
        <v>46965</v>
      </c>
      <c r="L44" s="212"/>
      <c r="M44" s="189">
        <v>2391.23</v>
      </c>
      <c r="N44" s="190" t="s">
        <v>38</v>
      </c>
      <c r="O44" s="190">
        <v>1</v>
      </c>
      <c r="P44" s="191">
        <f t="shared" si="11"/>
        <v>2391.23</v>
      </c>
      <c r="Q44" s="192">
        <f t="shared" si="12"/>
        <v>28.81</v>
      </c>
      <c r="R44" s="190"/>
      <c r="S44" s="193">
        <v>199</v>
      </c>
      <c r="T44" s="189">
        <f t="shared" si="9"/>
        <v>83</v>
      </c>
      <c r="U44" s="334">
        <f t="shared" si="14"/>
        <v>16517</v>
      </c>
      <c r="V44" s="190" t="s">
        <v>44</v>
      </c>
      <c r="W44" s="213" t="s">
        <v>45</v>
      </c>
      <c r="X44" s="216">
        <v>46388</v>
      </c>
      <c r="Y44" s="191">
        <f t="shared" si="8"/>
        <v>64.563209999999998</v>
      </c>
      <c r="Z44" s="189">
        <v>43.21</v>
      </c>
      <c r="AA44" s="193">
        <f t="shared" si="13"/>
        <v>3586.4300000000003</v>
      </c>
      <c r="AB44" s="190" t="s">
        <v>83</v>
      </c>
      <c r="AC44" s="190" t="s">
        <v>96</v>
      </c>
      <c r="AD44" s="334">
        <v>279628</v>
      </c>
      <c r="AE44" s="190" t="s">
        <v>52</v>
      </c>
      <c r="AF44" s="189"/>
      <c r="AG44" s="334"/>
    </row>
    <row r="45" spans="2:33" ht="15" customHeight="1">
      <c r="B45" s="187" t="s">
        <v>195</v>
      </c>
      <c r="C45" s="188" t="s">
        <v>196</v>
      </c>
      <c r="D45" s="187" t="s">
        <v>197</v>
      </c>
      <c r="E45" s="187" t="s">
        <v>69</v>
      </c>
      <c r="F45" s="187" t="s">
        <v>70</v>
      </c>
      <c r="G45" s="187" t="s">
        <v>36</v>
      </c>
      <c r="H45" s="187" t="s">
        <v>37</v>
      </c>
      <c r="I45" s="189">
        <v>38</v>
      </c>
      <c r="J45" s="212">
        <v>45999</v>
      </c>
      <c r="K45" s="212">
        <v>47824</v>
      </c>
      <c r="L45" s="212"/>
      <c r="M45" s="189">
        <v>1672</v>
      </c>
      <c r="N45" s="190" t="s">
        <v>38</v>
      </c>
      <c r="O45" s="190">
        <v>1</v>
      </c>
      <c r="P45" s="191">
        <f t="shared" si="11"/>
        <v>1672</v>
      </c>
      <c r="Q45" s="192">
        <f t="shared" si="12"/>
        <v>44</v>
      </c>
      <c r="R45" s="190"/>
      <c r="S45" s="193">
        <v>199</v>
      </c>
      <c r="T45" s="189">
        <f t="shared" si="9"/>
        <v>38</v>
      </c>
      <c r="U45" s="334">
        <f t="shared" si="14"/>
        <v>7562</v>
      </c>
      <c r="V45" s="190" t="s">
        <v>44</v>
      </c>
      <c r="W45" s="214" t="s">
        <v>45</v>
      </c>
      <c r="X45" s="215">
        <v>46388</v>
      </c>
      <c r="Y45" s="191">
        <f t="shared" si="8"/>
        <v>45.143999999999998</v>
      </c>
      <c r="Z45" s="189">
        <v>40</v>
      </c>
      <c r="AA45" s="193">
        <f t="shared" si="13"/>
        <v>1520</v>
      </c>
      <c r="AB45" s="190"/>
      <c r="AC45" s="190" t="s">
        <v>51</v>
      </c>
      <c r="AD45" s="334">
        <v>196841</v>
      </c>
      <c r="AE45" s="190" t="s">
        <v>52</v>
      </c>
      <c r="AF45" s="189"/>
      <c r="AG45" s="334"/>
    </row>
    <row r="46" spans="2:33" ht="15" customHeight="1">
      <c r="B46" s="187" t="s">
        <v>198</v>
      </c>
      <c r="C46" s="188" t="s">
        <v>199</v>
      </c>
      <c r="D46" s="187" t="s">
        <v>200</v>
      </c>
      <c r="E46" s="187" t="s">
        <v>69</v>
      </c>
      <c r="F46" s="187" t="s">
        <v>79</v>
      </c>
      <c r="G46" s="187" t="s">
        <v>36</v>
      </c>
      <c r="H46" s="187" t="s">
        <v>37</v>
      </c>
      <c r="I46" s="189">
        <v>56</v>
      </c>
      <c r="J46" s="212">
        <v>43754</v>
      </c>
      <c r="K46" s="212">
        <v>47406</v>
      </c>
      <c r="L46" s="212"/>
      <c r="M46" s="189">
        <v>2271.36</v>
      </c>
      <c r="N46" s="190" t="s">
        <v>38</v>
      </c>
      <c r="O46" s="190">
        <v>1</v>
      </c>
      <c r="P46" s="191">
        <f t="shared" si="11"/>
        <v>2271.36</v>
      </c>
      <c r="Q46" s="192">
        <f t="shared" si="12"/>
        <v>40.56</v>
      </c>
      <c r="R46" s="190"/>
      <c r="S46" s="193">
        <v>199</v>
      </c>
      <c r="T46" s="189">
        <f t="shared" si="9"/>
        <v>56</v>
      </c>
      <c r="U46" s="334">
        <f t="shared" si="14"/>
        <v>11144</v>
      </c>
      <c r="V46" s="190" t="s">
        <v>44</v>
      </c>
      <c r="W46" s="213" t="s">
        <v>45</v>
      </c>
      <c r="X46" s="216">
        <v>46388</v>
      </c>
      <c r="Y46" s="191">
        <f t="shared" si="8"/>
        <v>61.326720000000002</v>
      </c>
      <c r="Z46" s="189">
        <v>41.84</v>
      </c>
      <c r="AA46" s="193">
        <f t="shared" si="13"/>
        <v>2343.04</v>
      </c>
      <c r="AB46" s="190" t="s">
        <v>173</v>
      </c>
      <c r="AC46" s="190" t="s">
        <v>96</v>
      </c>
      <c r="AD46" s="334">
        <v>276221</v>
      </c>
      <c r="AE46" s="190" t="s">
        <v>52</v>
      </c>
      <c r="AF46" s="189"/>
      <c r="AG46" s="334"/>
    </row>
    <row r="47" spans="2:33" ht="15" customHeight="1">
      <c r="B47" s="187" t="s">
        <v>201</v>
      </c>
      <c r="C47" s="188" t="s">
        <v>202</v>
      </c>
      <c r="D47" s="187" t="s">
        <v>203</v>
      </c>
      <c r="E47" s="187" t="s">
        <v>100</v>
      </c>
      <c r="F47" s="187" t="s">
        <v>204</v>
      </c>
      <c r="G47" s="187" t="s">
        <v>36</v>
      </c>
      <c r="H47" s="187" t="s">
        <v>37</v>
      </c>
      <c r="I47" s="189">
        <v>49</v>
      </c>
      <c r="J47" s="212">
        <v>43045</v>
      </c>
      <c r="K47" s="212">
        <v>48244</v>
      </c>
      <c r="L47" s="212"/>
      <c r="M47" s="189">
        <v>2032.52</v>
      </c>
      <c r="N47" s="190" t="s">
        <v>38</v>
      </c>
      <c r="O47" s="190">
        <v>1</v>
      </c>
      <c r="P47" s="191">
        <f t="shared" si="11"/>
        <v>2032.52</v>
      </c>
      <c r="Q47" s="192">
        <f t="shared" si="12"/>
        <v>41.48</v>
      </c>
      <c r="R47" s="190"/>
      <c r="S47" s="193">
        <v>199</v>
      </c>
      <c r="T47" s="189">
        <f t="shared" si="9"/>
        <v>49</v>
      </c>
      <c r="U47" s="334">
        <f t="shared" si="14"/>
        <v>9751</v>
      </c>
      <c r="V47" s="190" t="s">
        <v>44</v>
      </c>
      <c r="W47" s="214" t="s">
        <v>45</v>
      </c>
      <c r="X47" s="215">
        <v>46388</v>
      </c>
      <c r="Y47" s="191">
        <f t="shared" si="8"/>
        <v>54.878039999999999</v>
      </c>
      <c r="Z47" s="189">
        <v>43.21</v>
      </c>
      <c r="AA47" s="193">
        <f t="shared" si="13"/>
        <v>2117.29</v>
      </c>
      <c r="AB47" s="190" t="s">
        <v>205</v>
      </c>
      <c r="AC47" s="190" t="s">
        <v>51</v>
      </c>
      <c r="AD47" s="334">
        <v>200103.75</v>
      </c>
      <c r="AE47" s="190" t="s">
        <v>52</v>
      </c>
      <c r="AF47" s="189"/>
      <c r="AG47" s="334"/>
    </row>
    <row r="48" spans="2:33" ht="15" customHeight="1">
      <c r="B48" s="187" t="s">
        <v>206</v>
      </c>
      <c r="C48" s="188" t="s">
        <v>207</v>
      </c>
      <c r="D48" s="187" t="s">
        <v>208</v>
      </c>
      <c r="E48" s="187" t="s">
        <v>34</v>
      </c>
      <c r="F48" s="187" t="s">
        <v>64</v>
      </c>
      <c r="G48" s="187" t="s">
        <v>36</v>
      </c>
      <c r="H48" s="187" t="s">
        <v>37</v>
      </c>
      <c r="I48" s="189">
        <v>50</v>
      </c>
      <c r="J48" s="212">
        <v>44269</v>
      </c>
      <c r="K48" s="212">
        <v>47921</v>
      </c>
      <c r="L48" s="212"/>
      <c r="M48" s="189">
        <v>2530</v>
      </c>
      <c r="N48" s="190" t="s">
        <v>38</v>
      </c>
      <c r="O48" s="190">
        <v>1</v>
      </c>
      <c r="P48" s="191">
        <f t="shared" si="11"/>
        <v>2530</v>
      </c>
      <c r="Q48" s="192">
        <f t="shared" si="12"/>
        <v>50.6</v>
      </c>
      <c r="R48" s="190"/>
      <c r="S48" s="193">
        <v>199</v>
      </c>
      <c r="T48" s="189">
        <f t="shared" si="9"/>
        <v>50</v>
      </c>
      <c r="U48" s="334">
        <f t="shared" si="14"/>
        <v>9950</v>
      </c>
      <c r="V48" s="190" t="s">
        <v>72</v>
      </c>
      <c r="W48" s="213" t="s">
        <v>45</v>
      </c>
      <c r="X48" s="216">
        <v>46388</v>
      </c>
      <c r="Y48" s="191">
        <f t="shared" si="8"/>
        <v>68.31</v>
      </c>
      <c r="Z48" s="189">
        <v>44.25</v>
      </c>
      <c r="AA48" s="193">
        <f t="shared" si="13"/>
        <v>2212.5</v>
      </c>
      <c r="AB48" s="190" t="s">
        <v>122</v>
      </c>
      <c r="AC48" s="190" t="s">
        <v>51</v>
      </c>
      <c r="AD48" s="334">
        <v>212538</v>
      </c>
      <c r="AE48" s="190" t="s">
        <v>52</v>
      </c>
      <c r="AF48" s="189"/>
      <c r="AG48" s="334"/>
    </row>
    <row r="49" spans="2:33" ht="15" customHeight="1">
      <c r="B49" s="187" t="s">
        <v>209</v>
      </c>
      <c r="C49" s="188" t="s">
        <v>210</v>
      </c>
      <c r="D49" s="187" t="s">
        <v>211</v>
      </c>
      <c r="E49" s="187" t="s">
        <v>34</v>
      </c>
      <c r="F49" s="187" t="s">
        <v>50</v>
      </c>
      <c r="G49" s="187" t="s">
        <v>36</v>
      </c>
      <c r="H49" s="187" t="s">
        <v>37</v>
      </c>
      <c r="I49" s="189">
        <v>104</v>
      </c>
      <c r="J49" s="212">
        <v>45627</v>
      </c>
      <c r="K49" s="212">
        <v>47033</v>
      </c>
      <c r="L49" s="212"/>
      <c r="M49" s="189">
        <v>2402.4</v>
      </c>
      <c r="N49" s="190" t="s">
        <v>38</v>
      </c>
      <c r="O49" s="190">
        <v>1</v>
      </c>
      <c r="P49" s="191">
        <f t="shared" si="11"/>
        <v>2402.4</v>
      </c>
      <c r="Q49" s="192">
        <f t="shared" si="12"/>
        <v>23.1</v>
      </c>
      <c r="R49" s="190"/>
      <c r="S49" s="193">
        <v>199</v>
      </c>
      <c r="T49" s="189">
        <f t="shared" si="9"/>
        <v>104</v>
      </c>
      <c r="U49" s="334">
        <f t="shared" si="14"/>
        <v>20696</v>
      </c>
      <c r="V49" s="190" t="s">
        <v>44</v>
      </c>
      <c r="W49" s="214" t="s">
        <v>45</v>
      </c>
      <c r="X49" s="215">
        <v>46388</v>
      </c>
      <c r="Y49" s="191">
        <f t="shared" si="8"/>
        <v>64.864800000000002</v>
      </c>
      <c r="Z49" s="189">
        <v>42.38</v>
      </c>
      <c r="AA49" s="193">
        <f t="shared" si="13"/>
        <v>4407.5200000000004</v>
      </c>
      <c r="AB49" s="190" t="s">
        <v>83</v>
      </c>
      <c r="AC49" s="190" t="s">
        <v>51</v>
      </c>
      <c r="AD49" s="334">
        <v>331218</v>
      </c>
      <c r="AE49" s="190" t="s">
        <v>52</v>
      </c>
      <c r="AF49" s="189"/>
      <c r="AG49" s="334"/>
    </row>
    <row r="50" spans="2:33" ht="15" customHeight="1">
      <c r="B50" s="187" t="s">
        <v>212</v>
      </c>
      <c r="C50" s="188" t="s">
        <v>213</v>
      </c>
      <c r="D50" s="187" t="s">
        <v>214</v>
      </c>
      <c r="E50" s="187" t="s">
        <v>34</v>
      </c>
      <c r="F50" s="187" t="s">
        <v>35</v>
      </c>
      <c r="G50" s="187" t="s">
        <v>36</v>
      </c>
      <c r="H50" s="187" t="s">
        <v>37</v>
      </c>
      <c r="I50" s="189">
        <v>405</v>
      </c>
      <c r="J50" s="212">
        <v>43215</v>
      </c>
      <c r="K50" s="212">
        <v>46925</v>
      </c>
      <c r="L50" s="212"/>
      <c r="M50" s="189">
        <v>6180.3</v>
      </c>
      <c r="N50" s="190" t="s">
        <v>38</v>
      </c>
      <c r="O50" s="190">
        <v>1</v>
      </c>
      <c r="P50" s="191">
        <f t="shared" si="11"/>
        <v>6180.3</v>
      </c>
      <c r="Q50" s="192">
        <f t="shared" si="12"/>
        <v>15.26</v>
      </c>
      <c r="R50" s="190"/>
      <c r="S50" s="193">
        <v>199</v>
      </c>
      <c r="T50" s="189">
        <f>I50/2</f>
        <v>202.5</v>
      </c>
      <c r="U50" s="334">
        <v>40297.5</v>
      </c>
      <c r="V50" s="190" t="s">
        <v>44</v>
      </c>
      <c r="W50" s="213" t="s">
        <v>215</v>
      </c>
      <c r="X50" s="216">
        <v>46388</v>
      </c>
      <c r="Y50" s="191">
        <f>P50*$Y$4*0.85</f>
        <v>141.837885</v>
      </c>
      <c r="Z50" s="189">
        <v>40.43</v>
      </c>
      <c r="AA50" s="193">
        <f t="shared" si="13"/>
        <v>16374.15</v>
      </c>
      <c r="AB50" s="190"/>
      <c r="AC50" s="190" t="s">
        <v>96</v>
      </c>
      <c r="AD50" s="334">
        <v>619566</v>
      </c>
      <c r="AE50" s="190" t="s">
        <v>52</v>
      </c>
      <c r="AF50" s="189"/>
      <c r="AG50" s="334"/>
    </row>
    <row r="51" spans="2:33" ht="15" customHeight="1">
      <c r="B51" s="187" t="s">
        <v>216</v>
      </c>
      <c r="C51" s="188" t="s">
        <v>217</v>
      </c>
      <c r="D51" s="187" t="s">
        <v>218</v>
      </c>
      <c r="E51" s="187" t="s">
        <v>94</v>
      </c>
      <c r="F51" s="187" t="s">
        <v>219</v>
      </c>
      <c r="G51" s="187" t="s">
        <v>36</v>
      </c>
      <c r="H51" s="187" t="s">
        <v>37</v>
      </c>
      <c r="I51" s="189">
        <v>1477</v>
      </c>
      <c r="J51" s="212">
        <v>39870</v>
      </c>
      <c r="K51" s="212">
        <v>46752</v>
      </c>
      <c r="L51" s="212"/>
      <c r="M51" s="189">
        <v>21519.89</v>
      </c>
      <c r="N51" s="190" t="s">
        <v>38</v>
      </c>
      <c r="O51" s="190">
        <v>1</v>
      </c>
      <c r="P51" s="191">
        <f t="shared" si="11"/>
        <v>21519.89</v>
      </c>
      <c r="Q51" s="192">
        <f t="shared" si="12"/>
        <v>14.57</v>
      </c>
      <c r="R51" s="190"/>
      <c r="S51" s="193">
        <v>161.19999999999999</v>
      </c>
      <c r="T51" s="189">
        <f>I51</f>
        <v>1477</v>
      </c>
      <c r="U51" s="334">
        <f t="shared" ref="U51:U98" si="15">S51*I51</f>
        <v>238092.4</v>
      </c>
      <c r="V51" s="190" t="s">
        <v>44</v>
      </c>
      <c r="W51" s="214" t="s">
        <v>45</v>
      </c>
      <c r="X51" s="215">
        <v>46388</v>
      </c>
      <c r="Y51" s="191">
        <f t="shared" si="8"/>
        <v>581.03702999999996</v>
      </c>
      <c r="Z51" s="189">
        <v>41.84</v>
      </c>
      <c r="AA51" s="193">
        <f t="shared" si="13"/>
        <v>61797.680000000008</v>
      </c>
      <c r="AB51" s="190" t="s">
        <v>220</v>
      </c>
      <c r="AC51" s="190" t="s">
        <v>96</v>
      </c>
      <c r="AD51" s="334">
        <v>2986849</v>
      </c>
      <c r="AE51" s="190" t="s">
        <v>52</v>
      </c>
      <c r="AF51" s="189"/>
      <c r="AG51" s="334"/>
    </row>
    <row r="52" spans="2:33" ht="15" customHeight="1">
      <c r="B52" s="187" t="s">
        <v>221</v>
      </c>
      <c r="C52" s="188" t="s">
        <v>222</v>
      </c>
      <c r="D52" s="187" t="s">
        <v>223</v>
      </c>
      <c r="E52" s="187" t="s">
        <v>69</v>
      </c>
      <c r="F52" s="187" t="s">
        <v>79</v>
      </c>
      <c r="G52" s="187" t="s">
        <v>36</v>
      </c>
      <c r="H52" s="187" t="s">
        <v>37</v>
      </c>
      <c r="I52" s="189">
        <v>98</v>
      </c>
      <c r="J52" s="212">
        <v>45689</v>
      </c>
      <c r="K52" s="212">
        <v>47514</v>
      </c>
      <c r="L52" s="212"/>
      <c r="M52" s="189">
        <v>3514.28</v>
      </c>
      <c r="N52" s="190" t="s">
        <v>38</v>
      </c>
      <c r="O52" s="190">
        <v>1</v>
      </c>
      <c r="P52" s="191">
        <f t="shared" si="11"/>
        <v>3514.28</v>
      </c>
      <c r="Q52" s="192">
        <f t="shared" si="12"/>
        <v>35.86</v>
      </c>
      <c r="R52" s="190"/>
      <c r="S52" s="193">
        <v>199</v>
      </c>
      <c r="T52" s="189">
        <f>I52</f>
        <v>98</v>
      </c>
      <c r="U52" s="334">
        <f t="shared" si="15"/>
        <v>19502</v>
      </c>
      <c r="V52" s="190" t="s">
        <v>44</v>
      </c>
      <c r="W52" s="213" t="s">
        <v>45</v>
      </c>
      <c r="X52" s="216">
        <v>46388</v>
      </c>
      <c r="Y52" s="191">
        <f t="shared" si="8"/>
        <v>94.885559999999998</v>
      </c>
      <c r="Z52" s="189">
        <v>35.86</v>
      </c>
      <c r="AA52" s="193">
        <f t="shared" si="13"/>
        <v>3514.2799999999997</v>
      </c>
      <c r="AB52" s="190"/>
      <c r="AC52" s="190" t="s">
        <v>51</v>
      </c>
      <c r="AD52" s="334">
        <v>415861</v>
      </c>
      <c r="AE52" s="190" t="s">
        <v>52</v>
      </c>
      <c r="AF52" s="189"/>
      <c r="AG52" s="334"/>
    </row>
    <row r="53" spans="2:33" ht="15" customHeight="1">
      <c r="B53" s="187" t="s">
        <v>224</v>
      </c>
      <c r="C53" s="188" t="s">
        <v>225</v>
      </c>
      <c r="D53" s="187" t="s">
        <v>226</v>
      </c>
      <c r="E53" s="187" t="s">
        <v>100</v>
      </c>
      <c r="F53" s="187" t="s">
        <v>129</v>
      </c>
      <c r="G53" s="187" t="s">
        <v>36</v>
      </c>
      <c r="H53" s="187" t="s">
        <v>37</v>
      </c>
      <c r="I53" s="189">
        <v>42</v>
      </c>
      <c r="J53" s="212">
        <v>43602</v>
      </c>
      <c r="K53" s="212">
        <v>47254</v>
      </c>
      <c r="L53" s="212"/>
      <c r="M53" s="189">
        <v>1725.78</v>
      </c>
      <c r="N53" s="190" t="s">
        <v>38</v>
      </c>
      <c r="O53" s="190">
        <v>1</v>
      </c>
      <c r="P53" s="191">
        <f t="shared" si="11"/>
        <v>1725.78</v>
      </c>
      <c r="Q53" s="192">
        <f t="shared" si="12"/>
        <v>41.089999999999996</v>
      </c>
      <c r="R53" s="190"/>
      <c r="S53" s="193">
        <v>199</v>
      </c>
      <c r="T53" s="189">
        <f>I53</f>
        <v>42</v>
      </c>
      <c r="U53" s="334">
        <f t="shared" si="15"/>
        <v>8358</v>
      </c>
      <c r="V53" s="190" t="s">
        <v>44</v>
      </c>
      <c r="W53" s="214" t="s">
        <v>45</v>
      </c>
      <c r="X53" s="215">
        <v>46388</v>
      </c>
      <c r="Y53" s="191">
        <f t="shared" si="8"/>
        <v>46.596060000000001</v>
      </c>
      <c r="Z53" s="189">
        <v>42.38</v>
      </c>
      <c r="AA53" s="193">
        <f t="shared" si="13"/>
        <v>1779.96</v>
      </c>
      <c r="AB53" s="190" t="s">
        <v>83</v>
      </c>
      <c r="AC53" s="190" t="s">
        <v>51</v>
      </c>
      <c r="AD53" s="334">
        <v>152460</v>
      </c>
      <c r="AE53" s="190" t="s">
        <v>52</v>
      </c>
      <c r="AF53" s="189"/>
      <c r="AG53" s="334"/>
    </row>
    <row r="54" spans="2:33" ht="15" customHeight="1">
      <c r="B54" s="187" t="s">
        <v>227</v>
      </c>
      <c r="C54" s="188" t="s">
        <v>228</v>
      </c>
      <c r="D54" s="187" t="s">
        <v>229</v>
      </c>
      <c r="E54" s="187" t="s">
        <v>193</v>
      </c>
      <c r="F54" s="187" t="s">
        <v>194</v>
      </c>
      <c r="G54" s="187" t="s">
        <v>36</v>
      </c>
      <c r="H54" s="187" t="s">
        <v>37</v>
      </c>
      <c r="I54" s="189">
        <v>1018</v>
      </c>
      <c r="J54" s="212">
        <v>45221</v>
      </c>
      <c r="K54" s="212">
        <v>47047</v>
      </c>
      <c r="L54" s="212"/>
      <c r="M54" s="189">
        <v>6108</v>
      </c>
      <c r="N54" s="190" t="s">
        <v>38</v>
      </c>
      <c r="O54" s="190">
        <v>1</v>
      </c>
      <c r="P54" s="191">
        <f t="shared" si="11"/>
        <v>6108</v>
      </c>
      <c r="Q54" s="192">
        <f t="shared" si="12"/>
        <v>6</v>
      </c>
      <c r="R54" s="190"/>
      <c r="S54" s="193">
        <f>5*C3</f>
        <v>122</v>
      </c>
      <c r="T54" s="189">
        <f>I54</f>
        <v>1018</v>
      </c>
      <c r="U54" s="334">
        <f t="shared" si="15"/>
        <v>124196</v>
      </c>
      <c r="V54" s="190" t="s">
        <v>44</v>
      </c>
      <c r="W54" s="213" t="s">
        <v>1242</v>
      </c>
      <c r="X54" s="216"/>
      <c r="Y54" s="191">
        <f>P54*$Y$4*0.9</f>
        <v>148.42439999999999</v>
      </c>
      <c r="Z54" s="189">
        <f>1*C3</f>
        <v>24.4</v>
      </c>
      <c r="AA54" s="193">
        <f t="shared" si="13"/>
        <v>24839.199999999997</v>
      </c>
      <c r="AB54" s="190" t="s">
        <v>230</v>
      </c>
      <c r="AC54" s="190"/>
      <c r="AD54" s="334">
        <v>0</v>
      </c>
      <c r="AE54" s="190" t="s">
        <v>52</v>
      </c>
      <c r="AF54" s="189"/>
      <c r="AG54" s="334"/>
    </row>
    <row r="55" spans="2:33" ht="15" customHeight="1">
      <c r="B55" s="187" t="s">
        <v>231</v>
      </c>
      <c r="C55" s="188" t="s">
        <v>232</v>
      </c>
      <c r="D55" s="187" t="s">
        <v>233</v>
      </c>
      <c r="E55" s="187" t="s">
        <v>94</v>
      </c>
      <c r="F55" s="187" t="s">
        <v>112</v>
      </c>
      <c r="G55" s="187" t="s">
        <v>36</v>
      </c>
      <c r="H55" s="187" t="s">
        <v>37</v>
      </c>
      <c r="I55" s="189">
        <v>673.6</v>
      </c>
      <c r="J55" s="212">
        <v>45782</v>
      </c>
      <c r="K55" s="212">
        <v>47664</v>
      </c>
      <c r="L55" s="212"/>
      <c r="M55" s="189">
        <v>7746.4</v>
      </c>
      <c r="N55" s="190" t="s">
        <v>38</v>
      </c>
      <c r="O55" s="190">
        <v>1</v>
      </c>
      <c r="P55" s="191">
        <f t="shared" si="11"/>
        <v>7746.4</v>
      </c>
      <c r="Q55" s="192">
        <f t="shared" si="12"/>
        <v>11.499999999999998</v>
      </c>
      <c r="R55" s="190"/>
      <c r="S55" s="193">
        <f>5*C3</f>
        <v>122</v>
      </c>
      <c r="T55" s="189">
        <f>I55</f>
        <v>673.6</v>
      </c>
      <c r="U55" s="334">
        <f t="shared" si="15"/>
        <v>82179.199999999997</v>
      </c>
      <c r="V55" s="190" t="s">
        <v>44</v>
      </c>
      <c r="W55" s="214" t="s">
        <v>45</v>
      </c>
      <c r="X55" s="215">
        <v>46388</v>
      </c>
      <c r="Y55" s="191">
        <f t="shared" si="8"/>
        <v>209.15279999999998</v>
      </c>
      <c r="Z55" s="189">
        <f>1*C3</f>
        <v>24.4</v>
      </c>
      <c r="AA55" s="193">
        <f t="shared" si="13"/>
        <v>16435.84</v>
      </c>
      <c r="AB55" s="190" t="s">
        <v>122</v>
      </c>
      <c r="AC55" s="190" t="s">
        <v>234</v>
      </c>
      <c r="AD55" s="334">
        <v>42790.44</v>
      </c>
      <c r="AE55" s="190" t="s">
        <v>38</v>
      </c>
      <c r="AF55" s="189"/>
      <c r="AG55" s="334"/>
    </row>
    <row r="56" spans="2:33" ht="15" customHeight="1">
      <c r="B56" s="187" t="s">
        <v>235</v>
      </c>
      <c r="C56" s="188" t="s">
        <v>92</v>
      </c>
      <c r="D56" s="187" t="s">
        <v>236</v>
      </c>
      <c r="E56" s="187" t="s">
        <v>94</v>
      </c>
      <c r="F56" s="187" t="s">
        <v>219</v>
      </c>
      <c r="G56" s="187" t="s">
        <v>36</v>
      </c>
      <c r="H56" s="187" t="s">
        <v>37</v>
      </c>
      <c r="I56" s="189">
        <v>467</v>
      </c>
      <c r="J56" s="212">
        <v>45731</v>
      </c>
      <c r="K56" s="212">
        <v>47695</v>
      </c>
      <c r="L56" s="212"/>
      <c r="M56" s="189">
        <v>5567.37</v>
      </c>
      <c r="N56" s="190" t="s">
        <v>38</v>
      </c>
      <c r="O56" s="190">
        <v>1</v>
      </c>
      <c r="P56" s="191">
        <f t="shared" si="11"/>
        <v>5567.37</v>
      </c>
      <c r="Q56" s="192">
        <v>12.29</v>
      </c>
      <c r="R56" s="190"/>
      <c r="S56" s="193">
        <f>4.61*C3</f>
        <v>112.48399999999999</v>
      </c>
      <c r="T56" s="189">
        <v>453</v>
      </c>
      <c r="U56" s="334">
        <f t="shared" si="15"/>
        <v>52530.027999999998</v>
      </c>
      <c r="V56" s="190" t="s">
        <v>44</v>
      </c>
      <c r="W56" s="213" t="s">
        <v>45</v>
      </c>
      <c r="X56" s="216">
        <v>46388</v>
      </c>
      <c r="Y56" s="191">
        <f t="shared" si="8"/>
        <v>150.31898999999999</v>
      </c>
      <c r="Z56" s="189">
        <v>0</v>
      </c>
      <c r="AA56" s="193">
        <f t="shared" si="13"/>
        <v>0</v>
      </c>
      <c r="AB56" s="190" t="s">
        <v>173</v>
      </c>
      <c r="AC56" s="190" t="s">
        <v>96</v>
      </c>
      <c r="AD56" s="334">
        <v>676515</v>
      </c>
      <c r="AE56" s="190" t="s">
        <v>52</v>
      </c>
      <c r="AF56" s="189"/>
      <c r="AG56" s="334"/>
    </row>
    <row r="57" spans="2:33" ht="15" customHeight="1">
      <c r="B57" s="187" t="s">
        <v>237</v>
      </c>
      <c r="C57" s="188" t="s">
        <v>92</v>
      </c>
      <c r="D57" s="187" t="s">
        <v>238</v>
      </c>
      <c r="E57" s="187" t="s">
        <v>94</v>
      </c>
      <c r="F57" s="187" t="s">
        <v>95</v>
      </c>
      <c r="G57" s="187" t="s">
        <v>36</v>
      </c>
      <c r="H57" s="187" t="s">
        <v>37</v>
      </c>
      <c r="I57" s="189">
        <v>490.6</v>
      </c>
      <c r="J57" s="212">
        <v>44348</v>
      </c>
      <c r="K57" s="212">
        <v>46812</v>
      </c>
      <c r="L57" s="212"/>
      <c r="M57" s="189">
        <v>7260.88</v>
      </c>
      <c r="N57" s="190" t="s">
        <v>38</v>
      </c>
      <c r="O57" s="190">
        <v>1</v>
      </c>
      <c r="P57" s="191">
        <f t="shared" si="11"/>
        <v>7260.88</v>
      </c>
      <c r="Q57" s="192">
        <f t="shared" ref="Q57:Q74" si="16">IF(I57&gt;0,P57/I57,"")</f>
        <v>14.799999999999999</v>
      </c>
      <c r="R57" s="190"/>
      <c r="S57" s="193">
        <f>2.27*C3</f>
        <v>55.387999999999998</v>
      </c>
      <c r="T57" s="189">
        <f t="shared" ref="T57:T98" si="17">I57</f>
        <v>490.6</v>
      </c>
      <c r="U57" s="334">
        <f t="shared" si="15"/>
        <v>27173.352800000001</v>
      </c>
      <c r="V57" s="190" t="s">
        <v>44</v>
      </c>
      <c r="W57" s="214" t="s">
        <v>45</v>
      </c>
      <c r="X57" s="215">
        <v>46388</v>
      </c>
      <c r="Y57" s="191">
        <f t="shared" si="8"/>
        <v>196.04375999999999</v>
      </c>
      <c r="Z57" s="189">
        <v>0</v>
      </c>
      <c r="AA57" s="193">
        <f t="shared" si="13"/>
        <v>0</v>
      </c>
      <c r="AB57" s="190" t="s">
        <v>173</v>
      </c>
      <c r="AC57" s="190" t="s">
        <v>96</v>
      </c>
      <c r="AD57" s="334">
        <v>735945</v>
      </c>
      <c r="AE57" s="190" t="s">
        <v>52</v>
      </c>
      <c r="AF57" s="189"/>
      <c r="AG57" s="334"/>
    </row>
    <row r="58" spans="2:33" ht="15" customHeight="1">
      <c r="B58" s="187" t="s">
        <v>239</v>
      </c>
      <c r="C58" s="188" t="s">
        <v>232</v>
      </c>
      <c r="D58" s="187" t="s">
        <v>240</v>
      </c>
      <c r="E58" s="187" t="s">
        <v>140</v>
      </c>
      <c r="F58" s="187" t="s">
        <v>141</v>
      </c>
      <c r="G58" s="187" t="s">
        <v>36</v>
      </c>
      <c r="H58" s="187" t="s">
        <v>37</v>
      </c>
      <c r="I58" s="189">
        <v>1070</v>
      </c>
      <c r="J58" s="212">
        <v>44963</v>
      </c>
      <c r="K58" s="212">
        <v>46788</v>
      </c>
      <c r="L58" s="212"/>
      <c r="M58" s="189">
        <v>12369.2</v>
      </c>
      <c r="N58" s="190" t="s">
        <v>38</v>
      </c>
      <c r="O58" s="190">
        <v>1</v>
      </c>
      <c r="P58" s="191">
        <f t="shared" si="11"/>
        <v>12369.2</v>
      </c>
      <c r="Q58" s="192">
        <f t="shared" si="16"/>
        <v>11.56</v>
      </c>
      <c r="R58" s="190"/>
      <c r="S58" s="193">
        <f>2.1*C3</f>
        <v>51.24</v>
      </c>
      <c r="T58" s="189">
        <f t="shared" si="17"/>
        <v>1070</v>
      </c>
      <c r="U58" s="334">
        <f t="shared" si="15"/>
        <v>54826.8</v>
      </c>
      <c r="V58" s="190" t="s">
        <v>44</v>
      </c>
      <c r="W58" s="213" t="s">
        <v>45</v>
      </c>
      <c r="X58" s="216">
        <v>46388</v>
      </c>
      <c r="Y58" s="191">
        <f t="shared" si="8"/>
        <v>333.96840000000003</v>
      </c>
      <c r="Z58" s="189">
        <v>0</v>
      </c>
      <c r="AA58" s="193">
        <f t="shared" si="13"/>
        <v>0</v>
      </c>
      <c r="AB58" s="190" t="s">
        <v>83</v>
      </c>
      <c r="AC58" s="190" t="s">
        <v>46</v>
      </c>
      <c r="AD58" s="334">
        <v>50493.3</v>
      </c>
      <c r="AE58" s="190" t="s">
        <v>38</v>
      </c>
      <c r="AF58" s="189"/>
      <c r="AG58" s="334"/>
    </row>
    <row r="59" spans="2:33" ht="15" customHeight="1">
      <c r="B59" s="187" t="s">
        <v>241</v>
      </c>
      <c r="C59" s="188" t="s">
        <v>92</v>
      </c>
      <c r="D59" s="187" t="s">
        <v>242</v>
      </c>
      <c r="E59" s="187" t="s">
        <v>94</v>
      </c>
      <c r="F59" s="187" t="s">
        <v>219</v>
      </c>
      <c r="G59" s="187" t="s">
        <v>36</v>
      </c>
      <c r="H59" s="187" t="s">
        <v>37</v>
      </c>
      <c r="I59" s="189">
        <v>530.79999999999995</v>
      </c>
      <c r="J59" s="212">
        <v>44348</v>
      </c>
      <c r="K59" s="212">
        <v>46446</v>
      </c>
      <c r="L59" s="212"/>
      <c r="M59" s="189">
        <v>7855.84</v>
      </c>
      <c r="N59" s="190" t="s">
        <v>38</v>
      </c>
      <c r="O59" s="190">
        <v>1</v>
      </c>
      <c r="P59" s="191">
        <f t="shared" si="11"/>
        <v>7855.84</v>
      </c>
      <c r="Q59" s="192">
        <f t="shared" si="16"/>
        <v>14.8</v>
      </c>
      <c r="R59" s="190"/>
      <c r="S59" s="193">
        <f>2.27*C3</f>
        <v>55.387999999999998</v>
      </c>
      <c r="T59" s="189">
        <f t="shared" si="17"/>
        <v>530.79999999999995</v>
      </c>
      <c r="U59" s="334">
        <f t="shared" si="15"/>
        <v>29399.950399999998</v>
      </c>
      <c r="V59" s="190" t="s">
        <v>44</v>
      </c>
      <c r="W59" s="214" t="s">
        <v>45</v>
      </c>
      <c r="X59" s="215">
        <v>46388</v>
      </c>
      <c r="Y59" s="191">
        <f t="shared" si="8"/>
        <v>212.10767999999999</v>
      </c>
      <c r="Z59" s="189">
        <v>0</v>
      </c>
      <c r="AA59" s="193">
        <f t="shared" si="13"/>
        <v>0</v>
      </c>
      <c r="AB59" s="190" t="s">
        <v>173</v>
      </c>
      <c r="AC59" s="190" t="s">
        <v>96</v>
      </c>
      <c r="AD59" s="334">
        <v>796248</v>
      </c>
      <c r="AE59" s="190" t="s">
        <v>52</v>
      </c>
      <c r="AF59" s="189"/>
      <c r="AG59" s="334"/>
    </row>
    <row r="60" spans="2:33" ht="15" customHeight="1">
      <c r="B60" s="187" t="s">
        <v>243</v>
      </c>
      <c r="C60" s="188" t="s">
        <v>244</v>
      </c>
      <c r="D60" s="187" t="s">
        <v>245</v>
      </c>
      <c r="E60" s="187" t="s">
        <v>94</v>
      </c>
      <c r="F60" s="187" t="s">
        <v>112</v>
      </c>
      <c r="G60" s="187" t="s">
        <v>36</v>
      </c>
      <c r="H60" s="187" t="s">
        <v>37</v>
      </c>
      <c r="I60" s="189">
        <v>1381</v>
      </c>
      <c r="J60" s="212">
        <v>44120</v>
      </c>
      <c r="K60" s="212">
        <v>47771</v>
      </c>
      <c r="L60" s="212"/>
      <c r="M60" s="189">
        <v>12014.7</v>
      </c>
      <c r="N60" s="190" t="s">
        <v>38</v>
      </c>
      <c r="O60" s="190">
        <v>1</v>
      </c>
      <c r="P60" s="191">
        <f t="shared" si="11"/>
        <v>12014.7</v>
      </c>
      <c r="Q60" s="192">
        <f t="shared" si="16"/>
        <v>8.7000000000000011</v>
      </c>
      <c r="R60" s="190" t="s">
        <v>102</v>
      </c>
      <c r="S60" s="193">
        <f>4.61*C3</f>
        <v>112.48399999999999</v>
      </c>
      <c r="T60" s="189">
        <f t="shared" si="17"/>
        <v>1381</v>
      </c>
      <c r="U60" s="334">
        <f t="shared" si="15"/>
        <v>155340.40399999998</v>
      </c>
      <c r="V60" s="190" t="s">
        <v>44</v>
      </c>
      <c r="W60" s="213" t="s">
        <v>45</v>
      </c>
      <c r="X60" s="216">
        <v>46388</v>
      </c>
      <c r="Y60" s="191">
        <f t="shared" si="8"/>
        <v>324.39690000000002</v>
      </c>
      <c r="Z60" s="189">
        <v>0</v>
      </c>
      <c r="AA60" s="193">
        <f t="shared" si="13"/>
        <v>0</v>
      </c>
      <c r="AB60" s="190" t="s">
        <v>104</v>
      </c>
      <c r="AC60" s="190" t="s">
        <v>46</v>
      </c>
      <c r="AD60" s="334">
        <v>5830000</v>
      </c>
      <c r="AE60" s="190" t="s">
        <v>52</v>
      </c>
      <c r="AF60" s="189"/>
      <c r="AG60" s="334"/>
    </row>
    <row r="61" spans="2:33" ht="15" customHeight="1">
      <c r="B61" s="187" t="s">
        <v>246</v>
      </c>
      <c r="C61" s="188" t="s">
        <v>247</v>
      </c>
      <c r="D61" s="187" t="s">
        <v>248</v>
      </c>
      <c r="E61" s="187" t="s">
        <v>193</v>
      </c>
      <c r="F61" s="187" t="s">
        <v>194</v>
      </c>
      <c r="G61" s="187" t="s">
        <v>36</v>
      </c>
      <c r="H61" s="187" t="s">
        <v>37</v>
      </c>
      <c r="I61" s="189">
        <v>80.5</v>
      </c>
      <c r="J61" s="212">
        <v>42145</v>
      </c>
      <c r="K61" s="212">
        <v>47988</v>
      </c>
      <c r="L61" s="212"/>
      <c r="M61" s="189">
        <v>1832.99</v>
      </c>
      <c r="N61" s="190" t="s">
        <v>38</v>
      </c>
      <c r="O61" s="190">
        <v>1</v>
      </c>
      <c r="P61" s="191">
        <f t="shared" si="11"/>
        <v>1832.99</v>
      </c>
      <c r="Q61" s="192">
        <f t="shared" si="16"/>
        <v>22.770062111801241</v>
      </c>
      <c r="R61" s="190"/>
      <c r="S61" s="193">
        <f>7.86*C3</f>
        <v>191.78399999999999</v>
      </c>
      <c r="T61" s="189">
        <f t="shared" si="17"/>
        <v>80.5</v>
      </c>
      <c r="U61" s="334">
        <f t="shared" si="15"/>
        <v>15438.611999999999</v>
      </c>
      <c r="V61" s="190" t="s">
        <v>72</v>
      </c>
      <c r="W61" s="214" t="s">
        <v>45</v>
      </c>
      <c r="X61" s="215">
        <v>46388</v>
      </c>
      <c r="Y61" s="191">
        <f t="shared" si="8"/>
        <v>49.490729999999999</v>
      </c>
      <c r="Z61" s="189">
        <v>44.25</v>
      </c>
      <c r="AA61" s="193">
        <f t="shared" si="13"/>
        <v>3562.125</v>
      </c>
      <c r="AB61" s="190" t="s">
        <v>83</v>
      </c>
      <c r="AC61" s="190" t="s">
        <v>96</v>
      </c>
      <c r="AD61" s="334">
        <v>250000</v>
      </c>
      <c r="AE61" s="190" t="s">
        <v>52</v>
      </c>
      <c r="AF61" s="189"/>
      <c r="AG61" s="334"/>
    </row>
    <row r="62" spans="2:33" ht="15" customHeight="1">
      <c r="B62" s="187" t="s">
        <v>249</v>
      </c>
      <c r="C62" s="188" t="s">
        <v>250</v>
      </c>
      <c r="D62" s="187" t="s">
        <v>251</v>
      </c>
      <c r="E62" s="187" t="s">
        <v>94</v>
      </c>
      <c r="F62" s="187" t="s">
        <v>112</v>
      </c>
      <c r="G62" s="187" t="s">
        <v>36</v>
      </c>
      <c r="H62" s="187" t="s">
        <v>37</v>
      </c>
      <c r="I62" s="189">
        <v>129</v>
      </c>
      <c r="J62" s="212">
        <v>43313</v>
      </c>
      <c r="K62" s="212">
        <v>47149</v>
      </c>
      <c r="L62" s="212"/>
      <c r="M62" s="189">
        <v>2709</v>
      </c>
      <c r="N62" s="190" t="s">
        <v>38</v>
      </c>
      <c r="O62" s="190">
        <v>1</v>
      </c>
      <c r="P62" s="191">
        <f t="shared" si="11"/>
        <v>2709</v>
      </c>
      <c r="Q62" s="192">
        <f t="shared" si="16"/>
        <v>21</v>
      </c>
      <c r="R62" s="190"/>
      <c r="S62" s="193">
        <v>199</v>
      </c>
      <c r="T62" s="189">
        <f t="shared" si="17"/>
        <v>129</v>
      </c>
      <c r="U62" s="334">
        <f t="shared" si="15"/>
        <v>25671</v>
      </c>
      <c r="V62" s="190" t="s">
        <v>44</v>
      </c>
      <c r="W62" s="213" t="s">
        <v>45</v>
      </c>
      <c r="X62" s="216">
        <v>46388</v>
      </c>
      <c r="Y62" s="191">
        <f t="shared" si="8"/>
        <v>73.143000000000001</v>
      </c>
      <c r="Z62" s="189">
        <v>43.21</v>
      </c>
      <c r="AA62" s="193">
        <f t="shared" si="13"/>
        <v>5574.09</v>
      </c>
      <c r="AB62" s="190" t="s">
        <v>83</v>
      </c>
      <c r="AC62" s="190" t="s">
        <v>51</v>
      </c>
      <c r="AD62" s="334">
        <v>418165</v>
      </c>
      <c r="AE62" s="190" t="s">
        <v>52</v>
      </c>
      <c r="AF62" s="189"/>
      <c r="AG62" s="334"/>
    </row>
    <row r="63" spans="2:33" ht="15" customHeight="1">
      <c r="B63" s="187" t="s">
        <v>252</v>
      </c>
      <c r="C63" s="188" t="s">
        <v>92</v>
      </c>
      <c r="D63" s="187" t="s">
        <v>253</v>
      </c>
      <c r="E63" s="187" t="s">
        <v>94</v>
      </c>
      <c r="F63" s="187" t="s">
        <v>112</v>
      </c>
      <c r="G63" s="187" t="s">
        <v>36</v>
      </c>
      <c r="H63" s="187" t="s">
        <v>37</v>
      </c>
      <c r="I63" s="189">
        <v>1562</v>
      </c>
      <c r="J63" s="212">
        <v>44986</v>
      </c>
      <c r="K63" s="212">
        <v>46812</v>
      </c>
      <c r="L63" s="212"/>
      <c r="M63" s="189">
        <v>8466.0400000000009</v>
      </c>
      <c r="N63" s="190" t="s">
        <v>38</v>
      </c>
      <c r="O63" s="190">
        <v>1</v>
      </c>
      <c r="P63" s="191">
        <f t="shared" si="11"/>
        <v>8466.0400000000009</v>
      </c>
      <c r="Q63" s="192">
        <f t="shared" si="16"/>
        <v>5.4200000000000008</v>
      </c>
      <c r="R63" s="190"/>
      <c r="S63" s="193">
        <f>5.95*C3</f>
        <v>145.18</v>
      </c>
      <c r="T63" s="189">
        <f t="shared" si="17"/>
        <v>1562</v>
      </c>
      <c r="U63" s="334">
        <f t="shared" si="15"/>
        <v>226771.16</v>
      </c>
      <c r="V63" s="190" t="s">
        <v>44</v>
      </c>
      <c r="W63" s="214" t="s">
        <v>45</v>
      </c>
      <c r="X63" s="215">
        <v>46388</v>
      </c>
      <c r="Y63" s="191">
        <f t="shared" si="8"/>
        <v>228.58308000000002</v>
      </c>
      <c r="Z63" s="189"/>
      <c r="AA63" s="193">
        <f t="shared" si="13"/>
        <v>0</v>
      </c>
      <c r="AB63" s="190" t="s">
        <v>83</v>
      </c>
      <c r="AC63" s="190" t="s">
        <v>96</v>
      </c>
      <c r="AD63" s="334">
        <v>1825193</v>
      </c>
      <c r="AE63" s="190" t="s">
        <v>52</v>
      </c>
      <c r="AF63" s="189"/>
      <c r="AG63" s="334"/>
    </row>
    <row r="64" spans="2:33" ht="15" customHeight="1">
      <c r="B64" s="187" t="s">
        <v>254</v>
      </c>
      <c r="C64" s="188" t="s">
        <v>255</v>
      </c>
      <c r="D64" s="187" t="s">
        <v>256</v>
      </c>
      <c r="E64" s="187" t="s">
        <v>145</v>
      </c>
      <c r="F64" s="187" t="s">
        <v>146</v>
      </c>
      <c r="G64" s="187" t="s">
        <v>36</v>
      </c>
      <c r="H64" s="187" t="s">
        <v>37</v>
      </c>
      <c r="I64" s="189">
        <v>1055</v>
      </c>
      <c r="J64" s="212">
        <v>43126</v>
      </c>
      <c r="K64" s="212">
        <v>46687</v>
      </c>
      <c r="L64" s="212"/>
      <c r="M64" s="189">
        <v>11056.4</v>
      </c>
      <c r="N64" s="190" t="s">
        <v>38</v>
      </c>
      <c r="O64" s="190">
        <v>1</v>
      </c>
      <c r="P64" s="191">
        <f t="shared" si="11"/>
        <v>11056.4</v>
      </c>
      <c r="Q64" s="192">
        <f t="shared" si="16"/>
        <v>10.48</v>
      </c>
      <c r="R64" s="190"/>
      <c r="S64" s="193">
        <v>170</v>
      </c>
      <c r="T64" s="189">
        <f t="shared" si="17"/>
        <v>1055</v>
      </c>
      <c r="U64" s="334">
        <f t="shared" si="15"/>
        <v>179350</v>
      </c>
      <c r="V64" s="190" t="s">
        <v>44</v>
      </c>
      <c r="W64" s="213" t="s">
        <v>45</v>
      </c>
      <c r="X64" s="216">
        <v>46388</v>
      </c>
      <c r="Y64" s="191">
        <f t="shared" si="8"/>
        <v>298.52279999999996</v>
      </c>
      <c r="Z64" s="189">
        <v>21.21</v>
      </c>
      <c r="AA64" s="193">
        <f t="shared" si="13"/>
        <v>22376.55</v>
      </c>
      <c r="AB64" s="190" t="s">
        <v>205</v>
      </c>
      <c r="AC64" s="190" t="s">
        <v>96</v>
      </c>
      <c r="AD64" s="334">
        <v>1696281</v>
      </c>
      <c r="AE64" s="190" t="s">
        <v>52</v>
      </c>
      <c r="AF64" s="189"/>
      <c r="AG64" s="334"/>
    </row>
    <row r="65" spans="2:33" ht="15" customHeight="1">
      <c r="B65" s="187" t="s">
        <v>257</v>
      </c>
      <c r="C65" s="188" t="s">
        <v>258</v>
      </c>
      <c r="D65" s="187" t="s">
        <v>259</v>
      </c>
      <c r="E65" s="187" t="s">
        <v>94</v>
      </c>
      <c r="F65" s="187" t="s">
        <v>112</v>
      </c>
      <c r="G65" s="187" t="s">
        <v>36</v>
      </c>
      <c r="H65" s="187" t="s">
        <v>37</v>
      </c>
      <c r="I65" s="189">
        <v>575</v>
      </c>
      <c r="J65" s="212">
        <v>44427</v>
      </c>
      <c r="K65" s="212">
        <v>48092</v>
      </c>
      <c r="L65" s="212"/>
      <c r="M65" s="189">
        <v>5370.05</v>
      </c>
      <c r="N65" s="190" t="s">
        <v>38</v>
      </c>
      <c r="O65" s="190">
        <v>1</v>
      </c>
      <c r="P65" s="191">
        <f t="shared" si="11"/>
        <v>5370.05</v>
      </c>
      <c r="Q65" s="192">
        <f t="shared" si="16"/>
        <v>9.3392173913043486</v>
      </c>
      <c r="R65" s="190" t="s">
        <v>102</v>
      </c>
      <c r="S65" s="193">
        <v>168.86</v>
      </c>
      <c r="T65" s="189">
        <f t="shared" si="17"/>
        <v>575</v>
      </c>
      <c r="U65" s="334">
        <f t="shared" si="15"/>
        <v>97094.500000000015</v>
      </c>
      <c r="V65" s="190" t="s">
        <v>44</v>
      </c>
      <c r="W65" s="214" t="s">
        <v>260</v>
      </c>
      <c r="X65" s="215">
        <v>46388</v>
      </c>
      <c r="Y65" s="191">
        <f>P65*$Y$4*0.8</f>
        <v>115.99308000000002</v>
      </c>
      <c r="Z65" s="189">
        <v>41.27</v>
      </c>
      <c r="AA65" s="193">
        <f t="shared" si="13"/>
        <v>23730.25</v>
      </c>
      <c r="AB65" s="190" t="s">
        <v>186</v>
      </c>
      <c r="AC65" s="190"/>
      <c r="AD65" s="334">
        <v>788438</v>
      </c>
      <c r="AE65" s="190" t="s">
        <v>52</v>
      </c>
      <c r="AF65" s="189"/>
      <c r="AG65" s="334"/>
    </row>
    <row r="66" spans="2:33" ht="15" customHeight="1">
      <c r="B66" s="187" t="s">
        <v>261</v>
      </c>
      <c r="C66" s="188" t="s">
        <v>262</v>
      </c>
      <c r="D66" s="187" t="s">
        <v>263</v>
      </c>
      <c r="E66" s="187" t="s">
        <v>69</v>
      </c>
      <c r="F66" s="187" t="s">
        <v>79</v>
      </c>
      <c r="G66" s="187" t="s">
        <v>36</v>
      </c>
      <c r="H66" s="187" t="s">
        <v>37</v>
      </c>
      <c r="I66" s="189">
        <v>31</v>
      </c>
      <c r="J66" s="212">
        <v>42917</v>
      </c>
      <c r="K66" s="212">
        <v>46571</v>
      </c>
      <c r="L66" s="212"/>
      <c r="M66" s="189">
        <v>1790.56</v>
      </c>
      <c r="N66" s="190" t="s">
        <v>38</v>
      </c>
      <c r="O66" s="190">
        <v>1</v>
      </c>
      <c r="P66" s="191">
        <f t="shared" si="11"/>
        <v>1790.56</v>
      </c>
      <c r="Q66" s="192">
        <f t="shared" si="16"/>
        <v>57.76</v>
      </c>
      <c r="R66" s="190"/>
      <c r="S66" s="193">
        <v>199</v>
      </c>
      <c r="T66" s="189">
        <f t="shared" si="17"/>
        <v>31</v>
      </c>
      <c r="U66" s="334">
        <f t="shared" si="15"/>
        <v>6169</v>
      </c>
      <c r="V66" s="190" t="s">
        <v>44</v>
      </c>
      <c r="W66" s="213" t="s">
        <v>45</v>
      </c>
      <c r="X66" s="216">
        <v>46388</v>
      </c>
      <c r="Y66" s="191">
        <f t="shared" si="8"/>
        <v>48.345120000000001</v>
      </c>
      <c r="Z66" s="189">
        <v>43.45</v>
      </c>
      <c r="AA66" s="193">
        <f t="shared" si="13"/>
        <v>1346.95</v>
      </c>
      <c r="AB66" s="190"/>
      <c r="AC66" s="190" t="s">
        <v>51</v>
      </c>
      <c r="AD66" s="334">
        <v>149440</v>
      </c>
      <c r="AE66" s="190" t="s">
        <v>52</v>
      </c>
      <c r="AF66" s="189"/>
      <c r="AG66" s="334"/>
    </row>
    <row r="67" spans="2:33" ht="15" customHeight="1">
      <c r="B67" s="187" t="s">
        <v>264</v>
      </c>
      <c r="C67" s="188" t="s">
        <v>265</v>
      </c>
      <c r="D67" s="187" t="s">
        <v>266</v>
      </c>
      <c r="E67" s="187" t="s">
        <v>94</v>
      </c>
      <c r="F67" s="187" t="s">
        <v>95</v>
      </c>
      <c r="G67" s="187" t="s">
        <v>36</v>
      </c>
      <c r="H67" s="187" t="s">
        <v>37</v>
      </c>
      <c r="I67" s="189">
        <v>38.5</v>
      </c>
      <c r="J67" s="212">
        <v>45964</v>
      </c>
      <c r="K67" s="212">
        <v>47789</v>
      </c>
      <c r="L67" s="212"/>
      <c r="M67" s="189">
        <v>828.14</v>
      </c>
      <c r="N67" s="190" t="s">
        <v>38</v>
      </c>
      <c r="O67" s="190">
        <v>1</v>
      </c>
      <c r="P67" s="191">
        <f t="shared" si="11"/>
        <v>828.14</v>
      </c>
      <c r="Q67" s="192">
        <f t="shared" si="16"/>
        <v>21.51012987012987</v>
      </c>
      <c r="R67" s="190"/>
      <c r="S67" s="193">
        <v>199</v>
      </c>
      <c r="T67" s="189">
        <f t="shared" si="17"/>
        <v>38.5</v>
      </c>
      <c r="U67" s="334">
        <f t="shared" si="15"/>
        <v>7661.5</v>
      </c>
      <c r="V67" s="190" t="s">
        <v>44</v>
      </c>
      <c r="W67" s="214" t="s">
        <v>45</v>
      </c>
      <c r="X67" s="215">
        <v>46388</v>
      </c>
      <c r="Y67" s="191">
        <f t="shared" si="8"/>
        <v>22.359780000000001</v>
      </c>
      <c r="Z67" s="189">
        <v>35.86</v>
      </c>
      <c r="AA67" s="193">
        <f t="shared" si="13"/>
        <v>1380.61</v>
      </c>
      <c r="AB67" s="190" t="s">
        <v>83</v>
      </c>
      <c r="AC67" s="190" t="s">
        <v>96</v>
      </c>
      <c r="AD67" s="334">
        <v>111944</v>
      </c>
      <c r="AE67" s="190" t="s">
        <v>52</v>
      </c>
      <c r="AF67" s="189"/>
      <c r="AG67" s="334"/>
    </row>
    <row r="68" spans="2:33" ht="15" customHeight="1">
      <c r="B68" s="187" t="s">
        <v>267</v>
      </c>
      <c r="C68" s="188" t="s">
        <v>268</v>
      </c>
      <c r="D68" s="187" t="s">
        <v>269</v>
      </c>
      <c r="E68" s="187" t="s">
        <v>69</v>
      </c>
      <c r="F68" s="187" t="s">
        <v>79</v>
      </c>
      <c r="G68" s="187" t="s">
        <v>36</v>
      </c>
      <c r="H68" s="187" t="s">
        <v>37</v>
      </c>
      <c r="I68" s="189">
        <v>80</v>
      </c>
      <c r="J68" s="212">
        <v>44713</v>
      </c>
      <c r="K68" s="212">
        <v>46904</v>
      </c>
      <c r="L68" s="212">
        <v>46660</v>
      </c>
      <c r="M68" s="189">
        <v>5736.8</v>
      </c>
      <c r="N68" s="190" t="s">
        <v>38</v>
      </c>
      <c r="O68" s="190">
        <v>1</v>
      </c>
      <c r="P68" s="191">
        <f t="shared" si="11"/>
        <v>5736.8</v>
      </c>
      <c r="Q68" s="192">
        <f t="shared" si="16"/>
        <v>71.710000000000008</v>
      </c>
      <c r="R68" s="190"/>
      <c r="S68" s="193">
        <v>199</v>
      </c>
      <c r="T68" s="189">
        <f t="shared" si="17"/>
        <v>80</v>
      </c>
      <c r="U68" s="334">
        <f t="shared" si="15"/>
        <v>15920</v>
      </c>
      <c r="V68" s="190" t="s">
        <v>44</v>
      </c>
      <c r="W68" s="213" t="s">
        <v>45</v>
      </c>
      <c r="X68" s="216">
        <v>46388</v>
      </c>
      <c r="Y68" s="191">
        <f t="shared" si="8"/>
        <v>154.89359999999999</v>
      </c>
      <c r="Z68" s="189">
        <v>39.700000000000003</v>
      </c>
      <c r="AA68" s="193">
        <f t="shared" si="13"/>
        <v>3176</v>
      </c>
      <c r="AB68" s="190" t="s">
        <v>83</v>
      </c>
      <c r="AC68" s="190" t="s">
        <v>96</v>
      </c>
      <c r="AD68" s="334">
        <v>609202</v>
      </c>
      <c r="AE68" s="190" t="s">
        <v>52</v>
      </c>
      <c r="AF68" s="189"/>
      <c r="AG68" s="334"/>
    </row>
    <row r="69" spans="2:33" ht="15" customHeight="1">
      <c r="B69" s="187" t="s">
        <v>270</v>
      </c>
      <c r="C69" s="188" t="s">
        <v>271</v>
      </c>
      <c r="D69" s="187" t="s">
        <v>272</v>
      </c>
      <c r="E69" s="187" t="s">
        <v>34</v>
      </c>
      <c r="F69" s="187" t="s">
        <v>64</v>
      </c>
      <c r="G69" s="187" t="s">
        <v>36</v>
      </c>
      <c r="H69" s="187" t="s">
        <v>37</v>
      </c>
      <c r="I69" s="189">
        <v>35</v>
      </c>
      <c r="J69" s="212">
        <v>39870</v>
      </c>
      <c r="K69" s="212">
        <v>47149</v>
      </c>
      <c r="L69" s="212"/>
      <c r="M69" s="189">
        <v>2260.65</v>
      </c>
      <c r="N69" s="190" t="s">
        <v>38</v>
      </c>
      <c r="O69" s="190">
        <v>1</v>
      </c>
      <c r="P69" s="191">
        <f t="shared" si="11"/>
        <v>2260.65</v>
      </c>
      <c r="Q69" s="192">
        <f t="shared" si="16"/>
        <v>64.59</v>
      </c>
      <c r="R69" s="190"/>
      <c r="S69" s="193">
        <v>199</v>
      </c>
      <c r="T69" s="189">
        <f t="shared" si="17"/>
        <v>35</v>
      </c>
      <c r="U69" s="334">
        <f t="shared" si="15"/>
        <v>6965</v>
      </c>
      <c r="V69" s="190" t="s">
        <v>44</v>
      </c>
      <c r="W69" s="214" t="s">
        <v>45</v>
      </c>
      <c r="X69" s="215">
        <v>46388</v>
      </c>
      <c r="Y69" s="191">
        <f t="shared" si="8"/>
        <v>61.037550000000003</v>
      </c>
      <c r="Z69" s="189">
        <v>44.94</v>
      </c>
      <c r="AA69" s="193">
        <f t="shared" si="13"/>
        <v>1572.8999999999999</v>
      </c>
      <c r="AB69" s="190" t="s">
        <v>83</v>
      </c>
      <c r="AC69" s="190" t="s">
        <v>96</v>
      </c>
      <c r="AD69" s="334">
        <v>250000</v>
      </c>
      <c r="AE69" s="190" t="s">
        <v>52</v>
      </c>
      <c r="AF69" s="189"/>
      <c r="AG69" s="334"/>
    </row>
    <row r="70" spans="2:33" ht="15" customHeight="1">
      <c r="B70" s="187" t="s">
        <v>273</v>
      </c>
      <c r="C70" s="188" t="s">
        <v>274</v>
      </c>
      <c r="D70" s="187" t="s">
        <v>275</v>
      </c>
      <c r="E70" s="187" t="s">
        <v>94</v>
      </c>
      <c r="F70" s="187" t="s">
        <v>112</v>
      </c>
      <c r="G70" s="187" t="s">
        <v>36</v>
      </c>
      <c r="H70" s="187" t="s">
        <v>37</v>
      </c>
      <c r="I70" s="189">
        <v>671</v>
      </c>
      <c r="J70" s="212">
        <v>43466</v>
      </c>
      <c r="K70" s="212">
        <v>46965</v>
      </c>
      <c r="L70" s="212"/>
      <c r="M70" s="189">
        <v>9259.7999999999993</v>
      </c>
      <c r="N70" s="190" t="s">
        <v>38</v>
      </c>
      <c r="O70" s="190">
        <v>1</v>
      </c>
      <c r="P70" s="191">
        <f t="shared" ref="P70:P101" si="18">IF(N70="CZK",M70/O70,M70)</f>
        <v>9259.7999999999993</v>
      </c>
      <c r="Q70" s="192">
        <f t="shared" si="16"/>
        <v>13.799999999999999</v>
      </c>
      <c r="R70" s="190" t="s">
        <v>102</v>
      </c>
      <c r="S70" s="193">
        <v>199</v>
      </c>
      <c r="T70" s="189">
        <f t="shared" si="17"/>
        <v>671</v>
      </c>
      <c r="U70" s="334">
        <f t="shared" si="15"/>
        <v>133529</v>
      </c>
      <c r="V70" s="190" t="s">
        <v>44</v>
      </c>
      <c r="W70" s="213" t="s">
        <v>45</v>
      </c>
      <c r="X70" s="216">
        <v>46388</v>
      </c>
      <c r="Y70" s="191">
        <f t="shared" si="8"/>
        <v>250.01459999999997</v>
      </c>
      <c r="Z70" s="189">
        <f>1.27*C3</f>
        <v>30.988</v>
      </c>
      <c r="AA70" s="193">
        <f t="shared" ref="AA70:AA101" si="19">Z70*I70</f>
        <v>20792.948</v>
      </c>
      <c r="AB70" s="190" t="s">
        <v>83</v>
      </c>
      <c r="AC70" s="190" t="s">
        <v>46</v>
      </c>
      <c r="AD70" s="334">
        <v>1369051</v>
      </c>
      <c r="AE70" s="190" t="s">
        <v>52</v>
      </c>
      <c r="AF70" s="189"/>
      <c r="AG70" s="334"/>
    </row>
    <row r="71" spans="2:33" ht="15" customHeight="1">
      <c r="B71" s="187" t="s">
        <v>276</v>
      </c>
      <c r="C71" s="188" t="s">
        <v>155</v>
      </c>
      <c r="D71" s="187" t="s">
        <v>156</v>
      </c>
      <c r="E71" s="187" t="s">
        <v>100</v>
      </c>
      <c r="F71" s="187" t="s">
        <v>101</v>
      </c>
      <c r="G71" s="187" t="s">
        <v>36</v>
      </c>
      <c r="H71" s="187" t="s">
        <v>37</v>
      </c>
      <c r="I71" s="189">
        <v>204</v>
      </c>
      <c r="J71" s="212">
        <v>43951</v>
      </c>
      <c r="K71" s="212">
        <v>47174</v>
      </c>
      <c r="L71" s="212"/>
      <c r="M71" s="189">
        <v>10465.200000000001</v>
      </c>
      <c r="N71" s="190" t="s">
        <v>38</v>
      </c>
      <c r="O71" s="190">
        <v>1</v>
      </c>
      <c r="P71" s="191">
        <f t="shared" si="18"/>
        <v>10465.200000000001</v>
      </c>
      <c r="Q71" s="192">
        <f t="shared" si="16"/>
        <v>51.300000000000004</v>
      </c>
      <c r="R71" s="190"/>
      <c r="S71" s="193">
        <v>199</v>
      </c>
      <c r="T71" s="189">
        <f t="shared" si="17"/>
        <v>204</v>
      </c>
      <c r="U71" s="334">
        <f t="shared" si="15"/>
        <v>40596</v>
      </c>
      <c r="V71" s="190" t="s">
        <v>72</v>
      </c>
      <c r="W71" s="214" t="s">
        <v>45</v>
      </c>
      <c r="X71" s="215">
        <v>46388</v>
      </c>
      <c r="Y71" s="191">
        <f t="shared" si="8"/>
        <v>282.56040000000002</v>
      </c>
      <c r="Z71" s="189">
        <v>44.94</v>
      </c>
      <c r="AA71" s="193">
        <f t="shared" si="19"/>
        <v>9167.76</v>
      </c>
      <c r="AB71" s="190"/>
      <c r="AC71" s="190" t="s">
        <v>96</v>
      </c>
      <c r="AD71" s="334">
        <v>1126067</v>
      </c>
      <c r="AE71" s="190" t="s">
        <v>52</v>
      </c>
      <c r="AF71" s="189"/>
      <c r="AG71" s="334"/>
    </row>
    <row r="72" spans="2:33" ht="15" customHeight="1">
      <c r="B72" s="187" t="s">
        <v>277</v>
      </c>
      <c r="C72" s="188" t="s">
        <v>278</v>
      </c>
      <c r="D72" s="187" t="s">
        <v>279</v>
      </c>
      <c r="E72" s="187" t="s">
        <v>34</v>
      </c>
      <c r="F72" s="187" t="s">
        <v>280</v>
      </c>
      <c r="G72" s="187" t="s">
        <v>36</v>
      </c>
      <c r="H72" s="187" t="s">
        <v>37</v>
      </c>
      <c r="I72" s="189">
        <v>83</v>
      </c>
      <c r="J72" s="212">
        <v>40436</v>
      </c>
      <c r="K72" s="212">
        <v>47284</v>
      </c>
      <c r="L72" s="212">
        <v>46173</v>
      </c>
      <c r="M72" s="189">
        <v>1865.84</v>
      </c>
      <c r="N72" s="190" t="s">
        <v>38</v>
      </c>
      <c r="O72" s="190">
        <v>1</v>
      </c>
      <c r="P72" s="191">
        <f t="shared" si="18"/>
        <v>1865.84</v>
      </c>
      <c r="Q72" s="192">
        <f t="shared" si="16"/>
        <v>22.48</v>
      </c>
      <c r="R72" s="190"/>
      <c r="S72" s="193">
        <v>199</v>
      </c>
      <c r="T72" s="189">
        <f t="shared" si="17"/>
        <v>83</v>
      </c>
      <c r="U72" s="334">
        <f t="shared" si="15"/>
        <v>16517</v>
      </c>
      <c r="V72" s="190" t="s">
        <v>44</v>
      </c>
      <c r="W72" s="213" t="s">
        <v>45</v>
      </c>
      <c r="X72" s="216">
        <v>46388</v>
      </c>
      <c r="Y72" s="191">
        <f t="shared" si="8"/>
        <v>50.377679999999998</v>
      </c>
      <c r="Z72" s="189">
        <v>42.58</v>
      </c>
      <c r="AA72" s="193">
        <f t="shared" si="19"/>
        <v>3534.14</v>
      </c>
      <c r="AB72" s="190" t="s">
        <v>281</v>
      </c>
      <c r="AC72" s="190" t="s">
        <v>51</v>
      </c>
      <c r="AD72" s="334">
        <v>307498</v>
      </c>
      <c r="AE72" s="190" t="s">
        <v>52</v>
      </c>
      <c r="AF72" s="189"/>
      <c r="AG72" s="334"/>
    </row>
    <row r="73" spans="2:33" ht="15" customHeight="1">
      <c r="B73" s="187" t="s">
        <v>282</v>
      </c>
      <c r="C73" s="188" t="s">
        <v>61</v>
      </c>
      <c r="D73" s="187" t="s">
        <v>62</v>
      </c>
      <c r="E73" s="187" t="s">
        <v>34</v>
      </c>
      <c r="F73" s="187" t="s">
        <v>64</v>
      </c>
      <c r="G73" s="187" t="s">
        <v>36</v>
      </c>
      <c r="H73" s="187" t="s">
        <v>37</v>
      </c>
      <c r="I73" s="189">
        <v>108</v>
      </c>
      <c r="J73" s="212">
        <v>45215</v>
      </c>
      <c r="K73" s="212">
        <v>47041</v>
      </c>
      <c r="L73" s="212"/>
      <c r="M73" s="189">
        <v>4650.4799999999996</v>
      </c>
      <c r="N73" s="190" t="s">
        <v>38</v>
      </c>
      <c r="O73" s="190">
        <v>1</v>
      </c>
      <c r="P73" s="191">
        <f t="shared" si="18"/>
        <v>4650.4799999999996</v>
      </c>
      <c r="Q73" s="192">
        <f t="shared" si="16"/>
        <v>43.059999999999995</v>
      </c>
      <c r="R73" s="190"/>
      <c r="S73" s="193">
        <v>199</v>
      </c>
      <c r="T73" s="189">
        <f t="shared" si="17"/>
        <v>108</v>
      </c>
      <c r="U73" s="334">
        <f t="shared" si="15"/>
        <v>21492</v>
      </c>
      <c r="V73" s="190" t="s">
        <v>44</v>
      </c>
      <c r="W73" s="214" t="s">
        <v>45</v>
      </c>
      <c r="X73" s="215">
        <v>46388</v>
      </c>
      <c r="Y73" s="191">
        <f t="shared" si="8"/>
        <v>125.56295999999999</v>
      </c>
      <c r="Z73" s="189">
        <v>36.76</v>
      </c>
      <c r="AA73" s="193">
        <f t="shared" si="19"/>
        <v>3970.08</v>
      </c>
      <c r="AB73" s="190" t="s">
        <v>104</v>
      </c>
      <c r="AC73" s="190" t="s">
        <v>96</v>
      </c>
      <c r="AD73" s="334">
        <v>514356</v>
      </c>
      <c r="AE73" s="190" t="s">
        <v>52</v>
      </c>
      <c r="AF73" s="189"/>
      <c r="AG73" s="334"/>
    </row>
    <row r="74" spans="2:33" ht="15" customHeight="1">
      <c r="B74" s="187" t="s">
        <v>283</v>
      </c>
      <c r="C74" s="188" t="s">
        <v>284</v>
      </c>
      <c r="D74" s="187" t="s">
        <v>285</v>
      </c>
      <c r="E74" s="187" t="s">
        <v>100</v>
      </c>
      <c r="F74" s="187" t="s">
        <v>129</v>
      </c>
      <c r="G74" s="187" t="s">
        <v>36</v>
      </c>
      <c r="H74" s="187" t="s">
        <v>37</v>
      </c>
      <c r="I74" s="189">
        <v>59</v>
      </c>
      <c r="J74" s="212">
        <v>43952</v>
      </c>
      <c r="K74" s="212">
        <v>47344</v>
      </c>
      <c r="L74" s="212"/>
      <c r="M74" s="189">
        <v>2393.04</v>
      </c>
      <c r="N74" s="190" t="s">
        <v>38</v>
      </c>
      <c r="O74" s="190">
        <v>1</v>
      </c>
      <c r="P74" s="191">
        <f t="shared" si="18"/>
        <v>2393.04</v>
      </c>
      <c r="Q74" s="192">
        <f t="shared" si="16"/>
        <v>40.56</v>
      </c>
      <c r="R74" s="190"/>
      <c r="S74" s="193">
        <v>199</v>
      </c>
      <c r="T74" s="189">
        <f t="shared" si="17"/>
        <v>59</v>
      </c>
      <c r="U74" s="334">
        <f t="shared" si="15"/>
        <v>11741</v>
      </c>
      <c r="V74" s="190" t="s">
        <v>72</v>
      </c>
      <c r="W74" s="213" t="s">
        <v>45</v>
      </c>
      <c r="X74" s="216">
        <v>46388</v>
      </c>
      <c r="Y74" s="191">
        <f t="shared" si="8"/>
        <v>64.612079999999992</v>
      </c>
      <c r="Z74" s="189">
        <v>44.25</v>
      </c>
      <c r="AA74" s="193">
        <f t="shared" si="19"/>
        <v>2610.75</v>
      </c>
      <c r="AB74" s="190" t="s">
        <v>83</v>
      </c>
      <c r="AC74" s="190" t="s">
        <v>96</v>
      </c>
      <c r="AD74" s="334">
        <v>261217</v>
      </c>
      <c r="AE74" s="190" t="s">
        <v>52</v>
      </c>
      <c r="AF74" s="189"/>
      <c r="AG74" s="334"/>
    </row>
    <row r="75" spans="2:33" ht="15" customHeight="1">
      <c r="B75" s="187" t="s">
        <v>286</v>
      </c>
      <c r="C75" s="188" t="s">
        <v>287</v>
      </c>
      <c r="D75" s="187" t="s">
        <v>288</v>
      </c>
      <c r="E75" s="187" t="s">
        <v>69</v>
      </c>
      <c r="F75" s="187" t="s">
        <v>79</v>
      </c>
      <c r="G75" s="187" t="s">
        <v>36</v>
      </c>
      <c r="H75" s="187" t="s">
        <v>37</v>
      </c>
      <c r="I75" s="189">
        <v>63</v>
      </c>
      <c r="J75" s="212">
        <v>43911</v>
      </c>
      <c r="K75" s="212">
        <v>48131</v>
      </c>
      <c r="L75" s="212"/>
      <c r="M75" s="189">
        <f>I75*Q75</f>
        <v>8190</v>
      </c>
      <c r="N75" s="190" t="s">
        <v>38</v>
      </c>
      <c r="O75" s="190">
        <v>1</v>
      </c>
      <c r="P75" s="191">
        <f t="shared" si="18"/>
        <v>8190</v>
      </c>
      <c r="Q75" s="192">
        <v>130</v>
      </c>
      <c r="R75" s="190"/>
      <c r="S75" s="193">
        <v>199</v>
      </c>
      <c r="T75" s="189">
        <f t="shared" si="17"/>
        <v>63</v>
      </c>
      <c r="U75" s="334">
        <f t="shared" si="15"/>
        <v>12537</v>
      </c>
      <c r="V75" s="190" t="s">
        <v>44</v>
      </c>
      <c r="W75" s="214" t="s">
        <v>45</v>
      </c>
      <c r="X75" s="215">
        <v>46388</v>
      </c>
      <c r="Y75" s="191">
        <f t="shared" si="8"/>
        <v>221.13</v>
      </c>
      <c r="Z75" s="189">
        <v>44.94</v>
      </c>
      <c r="AA75" s="193">
        <f t="shared" si="19"/>
        <v>2831.22</v>
      </c>
      <c r="AB75" s="190" t="s">
        <v>83</v>
      </c>
      <c r="AC75" s="190" t="s">
        <v>51</v>
      </c>
      <c r="AD75" s="334">
        <v>327518.89</v>
      </c>
      <c r="AE75" s="190" t="s">
        <v>52</v>
      </c>
      <c r="AF75" s="189"/>
      <c r="AG75" s="334"/>
    </row>
    <row r="76" spans="2:33" ht="15" customHeight="1">
      <c r="B76" s="187" t="s">
        <v>289</v>
      </c>
      <c r="C76" s="188" t="s">
        <v>290</v>
      </c>
      <c r="D76" s="187" t="s">
        <v>291</v>
      </c>
      <c r="E76" s="187" t="s">
        <v>100</v>
      </c>
      <c r="F76" s="187" t="s">
        <v>129</v>
      </c>
      <c r="G76" s="187" t="s">
        <v>36</v>
      </c>
      <c r="H76" s="187" t="s">
        <v>37</v>
      </c>
      <c r="I76" s="189">
        <v>248</v>
      </c>
      <c r="J76" s="212">
        <v>44036</v>
      </c>
      <c r="K76" s="212">
        <v>47687</v>
      </c>
      <c r="L76" s="212">
        <v>46447</v>
      </c>
      <c r="M76" s="189">
        <v>6919.2</v>
      </c>
      <c r="N76" s="190" t="s">
        <v>38</v>
      </c>
      <c r="O76" s="190">
        <v>1</v>
      </c>
      <c r="P76" s="191">
        <f t="shared" si="18"/>
        <v>6919.2</v>
      </c>
      <c r="Q76" s="192">
        <f t="shared" ref="Q76:Q101" si="20">IF(I76&gt;0,P76/I76,"")</f>
        <v>27.9</v>
      </c>
      <c r="R76" s="190"/>
      <c r="S76" s="193">
        <v>199</v>
      </c>
      <c r="T76" s="189">
        <f t="shared" si="17"/>
        <v>248</v>
      </c>
      <c r="U76" s="334">
        <f t="shared" si="15"/>
        <v>49352</v>
      </c>
      <c r="V76" s="190" t="s">
        <v>44</v>
      </c>
      <c r="W76" s="213" t="s">
        <v>45</v>
      </c>
      <c r="X76" s="216">
        <v>46388</v>
      </c>
      <c r="Y76" s="191">
        <f t="shared" si="8"/>
        <v>186.8184</v>
      </c>
      <c r="Z76" s="189">
        <v>41.84</v>
      </c>
      <c r="AA76" s="193">
        <f t="shared" si="19"/>
        <v>10376.320000000002</v>
      </c>
      <c r="AB76" s="190" t="s">
        <v>104</v>
      </c>
      <c r="AC76" s="190" t="s">
        <v>96</v>
      </c>
      <c r="AD76" s="334">
        <v>926807</v>
      </c>
      <c r="AE76" s="190" t="s">
        <v>52</v>
      </c>
      <c r="AF76" s="189"/>
      <c r="AG76" s="334"/>
    </row>
    <row r="77" spans="2:33" ht="15" customHeight="1">
      <c r="B77" s="187" t="s">
        <v>292</v>
      </c>
      <c r="C77" s="188" t="s">
        <v>293</v>
      </c>
      <c r="D77" s="187" t="s">
        <v>294</v>
      </c>
      <c r="E77" s="187" t="s">
        <v>94</v>
      </c>
      <c r="F77" s="187" t="s">
        <v>295</v>
      </c>
      <c r="G77" s="187" t="s">
        <v>36</v>
      </c>
      <c r="H77" s="187" t="s">
        <v>37</v>
      </c>
      <c r="I77" s="189">
        <v>78</v>
      </c>
      <c r="J77" s="212">
        <v>45444</v>
      </c>
      <c r="K77" s="212">
        <v>48035</v>
      </c>
      <c r="L77" s="212"/>
      <c r="M77" s="189">
        <v>2939.04</v>
      </c>
      <c r="N77" s="190" t="s">
        <v>38</v>
      </c>
      <c r="O77" s="190">
        <v>1</v>
      </c>
      <c r="P77" s="191">
        <f t="shared" si="18"/>
        <v>2939.04</v>
      </c>
      <c r="Q77" s="192">
        <f t="shared" si="20"/>
        <v>37.68</v>
      </c>
      <c r="R77" s="190" t="s">
        <v>102</v>
      </c>
      <c r="S77" s="193">
        <v>174.15</v>
      </c>
      <c r="T77" s="189">
        <f t="shared" si="17"/>
        <v>78</v>
      </c>
      <c r="U77" s="334">
        <f t="shared" si="15"/>
        <v>13583.7</v>
      </c>
      <c r="V77" s="190" t="s">
        <v>44</v>
      </c>
      <c r="W77" s="214" t="s">
        <v>296</v>
      </c>
      <c r="X77" s="215">
        <v>46388</v>
      </c>
      <c r="Y77" s="191">
        <f>P77*$Y$4*0.8</f>
        <v>63.483263999999998</v>
      </c>
      <c r="Z77" s="189">
        <v>36.76</v>
      </c>
      <c r="AA77" s="193">
        <f t="shared" si="19"/>
        <v>2867.2799999999997</v>
      </c>
      <c r="AB77" s="190" t="s">
        <v>104</v>
      </c>
      <c r="AC77" s="190" t="s">
        <v>96</v>
      </c>
      <c r="AD77" s="334">
        <v>299846</v>
      </c>
      <c r="AE77" s="190" t="s">
        <v>52</v>
      </c>
      <c r="AF77" s="189"/>
      <c r="AG77" s="334"/>
    </row>
    <row r="78" spans="2:33" ht="15" customHeight="1">
      <c r="B78" s="187" t="s">
        <v>297</v>
      </c>
      <c r="C78" s="188" t="s">
        <v>298</v>
      </c>
      <c r="D78" s="187" t="s">
        <v>299</v>
      </c>
      <c r="E78" s="187" t="s">
        <v>100</v>
      </c>
      <c r="F78" s="187" t="s">
        <v>129</v>
      </c>
      <c r="G78" s="187" t="s">
        <v>36</v>
      </c>
      <c r="H78" s="187" t="s">
        <v>37</v>
      </c>
      <c r="I78" s="189">
        <v>62.5</v>
      </c>
      <c r="J78" s="212">
        <v>39869</v>
      </c>
      <c r="K78" s="212">
        <v>47238</v>
      </c>
      <c r="L78" s="212"/>
      <c r="M78" s="189">
        <v>3530.63</v>
      </c>
      <c r="N78" s="190" t="s">
        <v>38</v>
      </c>
      <c r="O78" s="190">
        <v>1</v>
      </c>
      <c r="P78" s="191">
        <f t="shared" si="18"/>
        <v>3530.63</v>
      </c>
      <c r="Q78" s="192">
        <f t="shared" si="20"/>
        <v>56.490079999999999</v>
      </c>
      <c r="R78" s="190"/>
      <c r="S78" s="193">
        <v>199</v>
      </c>
      <c r="T78" s="189">
        <f t="shared" si="17"/>
        <v>62.5</v>
      </c>
      <c r="U78" s="334">
        <f t="shared" si="15"/>
        <v>12437.5</v>
      </c>
      <c r="V78" s="190" t="s">
        <v>44</v>
      </c>
      <c r="W78" s="213" t="s">
        <v>45</v>
      </c>
      <c r="X78" s="216">
        <v>46388</v>
      </c>
      <c r="Y78" s="191">
        <f t="shared" si="8"/>
        <v>95.327010000000001</v>
      </c>
      <c r="Z78" s="189">
        <v>44.49</v>
      </c>
      <c r="AA78" s="193">
        <f t="shared" si="19"/>
        <v>2780.625</v>
      </c>
      <c r="AB78" s="190" t="s">
        <v>83</v>
      </c>
      <c r="AC78" s="190" t="s">
        <v>96</v>
      </c>
      <c r="AD78" s="334">
        <v>402018</v>
      </c>
      <c r="AE78" s="190" t="s">
        <v>52</v>
      </c>
      <c r="AF78" s="189"/>
      <c r="AG78" s="334"/>
    </row>
    <row r="79" spans="2:33" ht="15" customHeight="1">
      <c r="B79" s="187" t="s">
        <v>300</v>
      </c>
      <c r="C79" s="188" t="s">
        <v>301</v>
      </c>
      <c r="D79" s="187" t="s">
        <v>302</v>
      </c>
      <c r="E79" s="187" t="s">
        <v>69</v>
      </c>
      <c r="F79" s="187" t="s">
        <v>90</v>
      </c>
      <c r="G79" s="187" t="s">
        <v>36</v>
      </c>
      <c r="H79" s="187" t="s">
        <v>37</v>
      </c>
      <c r="I79" s="189">
        <v>39</v>
      </c>
      <c r="J79" s="212">
        <v>44866</v>
      </c>
      <c r="K79" s="212">
        <v>46692</v>
      </c>
      <c r="L79" s="212"/>
      <c r="M79" s="189">
        <v>1970.28</v>
      </c>
      <c r="N79" s="190" t="s">
        <v>38</v>
      </c>
      <c r="O79" s="190">
        <v>1</v>
      </c>
      <c r="P79" s="191">
        <f t="shared" si="18"/>
        <v>1970.28</v>
      </c>
      <c r="Q79" s="192">
        <f t="shared" si="20"/>
        <v>50.519999999999996</v>
      </c>
      <c r="R79" s="190"/>
      <c r="S79" s="193">
        <v>199</v>
      </c>
      <c r="T79" s="189">
        <f t="shared" si="17"/>
        <v>39</v>
      </c>
      <c r="U79" s="334">
        <f t="shared" si="15"/>
        <v>7761</v>
      </c>
      <c r="V79" s="190" t="s">
        <v>44</v>
      </c>
      <c r="W79" s="214" t="s">
        <v>45</v>
      </c>
      <c r="X79" s="215">
        <v>46388</v>
      </c>
      <c r="Y79" s="191">
        <f t="shared" si="8"/>
        <v>53.197559999999996</v>
      </c>
      <c r="Z79" s="189">
        <v>42.38</v>
      </c>
      <c r="AA79" s="193">
        <f t="shared" si="19"/>
        <v>1652.8200000000002</v>
      </c>
      <c r="AB79" s="190" t="s">
        <v>83</v>
      </c>
      <c r="AC79" s="190" t="s">
        <v>51</v>
      </c>
      <c r="AD79" s="334">
        <v>201485</v>
      </c>
      <c r="AE79" s="190" t="s">
        <v>52</v>
      </c>
      <c r="AF79" s="189"/>
      <c r="AG79" s="334"/>
    </row>
    <row r="80" spans="2:33" ht="15" customHeight="1">
      <c r="B80" s="187" t="s">
        <v>303</v>
      </c>
      <c r="C80" s="188" t="s">
        <v>278</v>
      </c>
      <c r="D80" s="187" t="s">
        <v>279</v>
      </c>
      <c r="E80" s="187" t="s">
        <v>34</v>
      </c>
      <c r="F80" s="187" t="s">
        <v>280</v>
      </c>
      <c r="G80" s="187" t="s">
        <v>304</v>
      </c>
      <c r="H80" s="187" t="s">
        <v>37</v>
      </c>
      <c r="I80" s="189">
        <v>68</v>
      </c>
      <c r="J80" s="212">
        <v>40436</v>
      </c>
      <c r="K80" s="212">
        <v>47284</v>
      </c>
      <c r="L80" s="212">
        <v>46173</v>
      </c>
      <c r="M80" s="189">
        <v>105.02</v>
      </c>
      <c r="N80" s="190" t="s">
        <v>38</v>
      </c>
      <c r="O80" s="190">
        <v>1</v>
      </c>
      <c r="P80" s="191">
        <f t="shared" si="18"/>
        <v>105.02</v>
      </c>
      <c r="Q80" s="192">
        <f t="shared" si="20"/>
        <v>1.5444117647058824</v>
      </c>
      <c r="R80" s="190"/>
      <c r="S80" s="193">
        <v>199</v>
      </c>
      <c r="T80" s="189">
        <f t="shared" si="17"/>
        <v>68</v>
      </c>
      <c r="U80" s="334">
        <f t="shared" si="15"/>
        <v>13532</v>
      </c>
      <c r="V80" s="190" t="s">
        <v>44</v>
      </c>
      <c r="W80" s="213" t="s">
        <v>45</v>
      </c>
      <c r="X80" s="216">
        <v>46388</v>
      </c>
      <c r="Y80" s="191">
        <f t="shared" si="8"/>
        <v>2.8355399999999999</v>
      </c>
      <c r="Z80" s="189">
        <v>42.58</v>
      </c>
      <c r="AA80" s="193">
        <f t="shared" si="19"/>
        <v>2895.44</v>
      </c>
      <c r="AB80" s="190" t="s">
        <v>281</v>
      </c>
      <c r="AC80" s="190" t="s">
        <v>51</v>
      </c>
      <c r="AD80" s="334"/>
      <c r="AE80" s="190" t="s">
        <v>52</v>
      </c>
      <c r="AF80" s="189"/>
      <c r="AG80" s="334"/>
    </row>
    <row r="81" spans="2:33" ht="15" customHeight="1">
      <c r="B81" s="187" t="s">
        <v>305</v>
      </c>
      <c r="C81" s="188" t="s">
        <v>306</v>
      </c>
      <c r="D81" s="187" t="s">
        <v>307</v>
      </c>
      <c r="E81" s="187" t="s">
        <v>34</v>
      </c>
      <c r="F81" s="187" t="s">
        <v>280</v>
      </c>
      <c r="G81" s="187" t="s">
        <v>36</v>
      </c>
      <c r="H81" s="187" t="s">
        <v>37</v>
      </c>
      <c r="I81" s="189">
        <v>79</v>
      </c>
      <c r="J81" s="212">
        <v>45931</v>
      </c>
      <c r="K81" s="212">
        <v>47756</v>
      </c>
      <c r="L81" s="212"/>
      <c r="M81" s="189">
        <v>1264</v>
      </c>
      <c r="N81" s="190" t="s">
        <v>38</v>
      </c>
      <c r="O81" s="190">
        <v>1</v>
      </c>
      <c r="P81" s="191">
        <f t="shared" si="18"/>
        <v>1264</v>
      </c>
      <c r="Q81" s="192">
        <f t="shared" si="20"/>
        <v>16</v>
      </c>
      <c r="R81" s="190" t="s">
        <v>102</v>
      </c>
      <c r="S81" s="193">
        <v>199</v>
      </c>
      <c r="T81" s="189">
        <f t="shared" si="17"/>
        <v>79</v>
      </c>
      <c r="U81" s="334">
        <f t="shared" si="15"/>
        <v>15721</v>
      </c>
      <c r="V81" s="190" t="s">
        <v>44</v>
      </c>
      <c r="W81" s="214" t="s">
        <v>308</v>
      </c>
      <c r="X81" s="215">
        <v>47119</v>
      </c>
      <c r="Y81" s="215"/>
      <c r="Z81" s="189">
        <v>35.86</v>
      </c>
      <c r="AA81" s="193">
        <f t="shared" si="19"/>
        <v>2832.94</v>
      </c>
      <c r="AB81" s="190" t="s">
        <v>230</v>
      </c>
      <c r="AC81" s="190" t="s">
        <v>51</v>
      </c>
      <c r="AD81" s="334">
        <v>160018</v>
      </c>
      <c r="AE81" s="190" t="s">
        <v>52</v>
      </c>
      <c r="AF81" s="189"/>
      <c r="AG81" s="334"/>
    </row>
    <row r="82" spans="2:33" ht="15" customHeight="1">
      <c r="B82" s="187" t="s">
        <v>309</v>
      </c>
      <c r="C82" s="188" t="s">
        <v>310</v>
      </c>
      <c r="D82" s="187" t="s">
        <v>311</v>
      </c>
      <c r="E82" s="187" t="s">
        <v>34</v>
      </c>
      <c r="F82" s="187" t="s">
        <v>280</v>
      </c>
      <c r="G82" s="187" t="s">
        <v>36</v>
      </c>
      <c r="H82" s="187" t="s">
        <v>37</v>
      </c>
      <c r="I82" s="189">
        <v>53</v>
      </c>
      <c r="J82" s="212">
        <v>43296</v>
      </c>
      <c r="K82" s="212">
        <v>47010</v>
      </c>
      <c r="L82" s="212"/>
      <c r="M82" s="189">
        <v>2869.42</v>
      </c>
      <c r="N82" s="190" t="s">
        <v>38</v>
      </c>
      <c r="O82" s="190">
        <v>1</v>
      </c>
      <c r="P82" s="191">
        <f t="shared" si="18"/>
        <v>2869.42</v>
      </c>
      <c r="Q82" s="192">
        <f t="shared" si="20"/>
        <v>54.14</v>
      </c>
      <c r="R82" s="190"/>
      <c r="S82" s="193">
        <v>199</v>
      </c>
      <c r="T82" s="189">
        <f t="shared" si="17"/>
        <v>53</v>
      </c>
      <c r="U82" s="334">
        <f t="shared" si="15"/>
        <v>10547</v>
      </c>
      <c r="V82" s="190" t="s">
        <v>44</v>
      </c>
      <c r="W82" s="213" t="s">
        <v>45</v>
      </c>
      <c r="X82" s="216">
        <v>46388</v>
      </c>
      <c r="Y82" s="191">
        <f t="shared" si="8"/>
        <v>77.474339999999998</v>
      </c>
      <c r="Z82" s="189">
        <v>41.84</v>
      </c>
      <c r="AA82" s="193">
        <f t="shared" si="19"/>
        <v>2217.52</v>
      </c>
      <c r="AB82" s="190" t="s">
        <v>83</v>
      </c>
      <c r="AC82" s="190" t="s">
        <v>51</v>
      </c>
      <c r="AD82" s="334">
        <v>313729</v>
      </c>
      <c r="AE82" s="190" t="s">
        <v>52</v>
      </c>
      <c r="AF82" s="189"/>
      <c r="AG82" s="334"/>
    </row>
    <row r="83" spans="2:33" ht="15" customHeight="1">
      <c r="B83" s="187" t="s">
        <v>312</v>
      </c>
      <c r="C83" s="188" t="s">
        <v>293</v>
      </c>
      <c r="D83" s="187" t="s">
        <v>313</v>
      </c>
      <c r="E83" s="187" t="s">
        <v>94</v>
      </c>
      <c r="F83" s="187" t="s">
        <v>295</v>
      </c>
      <c r="G83" s="187" t="s">
        <v>36</v>
      </c>
      <c r="H83" s="187" t="s">
        <v>37</v>
      </c>
      <c r="I83" s="189">
        <v>55</v>
      </c>
      <c r="J83" s="212">
        <v>45444</v>
      </c>
      <c r="K83" s="212">
        <v>48035</v>
      </c>
      <c r="L83" s="212"/>
      <c r="M83" s="189">
        <v>2439.25</v>
      </c>
      <c r="N83" s="190" t="s">
        <v>38</v>
      </c>
      <c r="O83" s="190">
        <v>1</v>
      </c>
      <c r="P83" s="191">
        <f t="shared" si="18"/>
        <v>2439.25</v>
      </c>
      <c r="Q83" s="192">
        <f t="shared" si="20"/>
        <v>44.35</v>
      </c>
      <c r="R83" s="190" t="s">
        <v>102</v>
      </c>
      <c r="S83" s="193">
        <v>174.15</v>
      </c>
      <c r="T83" s="189">
        <f t="shared" si="17"/>
        <v>55</v>
      </c>
      <c r="U83" s="334">
        <f t="shared" si="15"/>
        <v>9578.25</v>
      </c>
      <c r="V83" s="190" t="s">
        <v>44</v>
      </c>
      <c r="W83" s="214" t="s">
        <v>296</v>
      </c>
      <c r="X83" s="215">
        <v>46388</v>
      </c>
      <c r="Y83" s="191">
        <f>P83*$Y$4*0.8</f>
        <v>52.68780000000001</v>
      </c>
      <c r="Z83" s="189">
        <v>35.86</v>
      </c>
      <c r="AA83" s="193">
        <f t="shared" si="19"/>
        <v>1972.3</v>
      </c>
      <c r="AB83" s="190" t="s">
        <v>104</v>
      </c>
      <c r="AC83" s="190" t="s">
        <v>96</v>
      </c>
      <c r="AD83" s="334">
        <v>252837</v>
      </c>
      <c r="AE83" s="190" t="s">
        <v>52</v>
      </c>
      <c r="AF83" s="189"/>
      <c r="AG83" s="334"/>
    </row>
    <row r="84" spans="2:33" ht="15" customHeight="1">
      <c r="B84" s="187" t="s">
        <v>314</v>
      </c>
      <c r="C84" s="188" t="s">
        <v>315</v>
      </c>
      <c r="D84" s="187" t="s">
        <v>316</v>
      </c>
      <c r="E84" s="187" t="s">
        <v>100</v>
      </c>
      <c r="F84" s="187" t="s">
        <v>317</v>
      </c>
      <c r="G84" s="187" t="s">
        <v>36</v>
      </c>
      <c r="H84" s="187" t="s">
        <v>37</v>
      </c>
      <c r="I84" s="189">
        <v>94</v>
      </c>
      <c r="J84" s="212">
        <v>43522</v>
      </c>
      <c r="K84" s="212">
        <v>47174</v>
      </c>
      <c r="L84" s="212"/>
      <c r="M84" s="189">
        <v>4738.54</v>
      </c>
      <c r="N84" s="190" t="s">
        <v>38</v>
      </c>
      <c r="O84" s="190">
        <v>1</v>
      </c>
      <c r="P84" s="191">
        <f t="shared" si="18"/>
        <v>4738.54</v>
      </c>
      <c r="Q84" s="192">
        <f t="shared" si="20"/>
        <v>50.41</v>
      </c>
      <c r="R84" s="190"/>
      <c r="S84" s="193">
        <v>199</v>
      </c>
      <c r="T84" s="189">
        <f t="shared" si="17"/>
        <v>94</v>
      </c>
      <c r="U84" s="334">
        <f t="shared" si="15"/>
        <v>18706</v>
      </c>
      <c r="V84" s="190" t="s">
        <v>72</v>
      </c>
      <c r="W84" s="213" t="s">
        <v>45</v>
      </c>
      <c r="X84" s="216">
        <v>46388</v>
      </c>
      <c r="Y84" s="191">
        <f t="shared" si="8"/>
        <v>127.94058</v>
      </c>
      <c r="Z84" s="189">
        <v>41.02</v>
      </c>
      <c r="AA84" s="193">
        <f t="shared" si="19"/>
        <v>3855.88</v>
      </c>
      <c r="AB84" s="190"/>
      <c r="AC84" s="190" t="s">
        <v>96</v>
      </c>
      <c r="AD84" s="334">
        <v>546324</v>
      </c>
      <c r="AE84" s="190" t="s">
        <v>52</v>
      </c>
      <c r="AF84" s="189"/>
      <c r="AG84" s="334"/>
    </row>
    <row r="85" spans="2:33" ht="15" customHeight="1">
      <c r="B85" s="187" t="s">
        <v>318</v>
      </c>
      <c r="C85" s="188" t="s">
        <v>319</v>
      </c>
      <c r="D85" s="187" t="s">
        <v>320</v>
      </c>
      <c r="E85" s="187" t="s">
        <v>150</v>
      </c>
      <c r="F85" s="187" t="s">
        <v>150</v>
      </c>
      <c r="G85" s="187" t="s">
        <v>36</v>
      </c>
      <c r="H85" s="187" t="s">
        <v>37</v>
      </c>
      <c r="I85" s="189">
        <v>132</v>
      </c>
      <c r="J85" s="212">
        <v>45323</v>
      </c>
      <c r="K85" s="212">
        <v>47149</v>
      </c>
      <c r="L85" s="212"/>
      <c r="M85" s="189">
        <v>5683.92</v>
      </c>
      <c r="N85" s="190" t="s">
        <v>38</v>
      </c>
      <c r="O85" s="190">
        <v>1</v>
      </c>
      <c r="P85" s="191">
        <f t="shared" si="18"/>
        <v>5683.92</v>
      </c>
      <c r="Q85" s="192">
        <f t="shared" si="20"/>
        <v>43.06</v>
      </c>
      <c r="R85" s="190"/>
      <c r="S85" s="193">
        <v>199</v>
      </c>
      <c r="T85" s="189">
        <f t="shared" si="17"/>
        <v>132</v>
      </c>
      <c r="U85" s="334">
        <f t="shared" si="15"/>
        <v>26268</v>
      </c>
      <c r="V85" s="190" t="s">
        <v>44</v>
      </c>
      <c r="W85" s="214" t="s">
        <v>45</v>
      </c>
      <c r="X85" s="215">
        <v>46388</v>
      </c>
      <c r="Y85" s="191">
        <f t="shared" si="8"/>
        <v>153.46584000000001</v>
      </c>
      <c r="Z85" s="189">
        <v>36.76</v>
      </c>
      <c r="AA85" s="193">
        <f t="shared" si="19"/>
        <v>4852.32</v>
      </c>
      <c r="AB85" s="190" t="s">
        <v>321</v>
      </c>
      <c r="AC85" s="190" t="s">
        <v>96</v>
      </c>
      <c r="AD85" s="334">
        <v>628658</v>
      </c>
      <c r="AE85" s="190" t="s">
        <v>52</v>
      </c>
      <c r="AF85" s="189"/>
      <c r="AG85" s="334"/>
    </row>
    <row r="86" spans="2:33" ht="15" customHeight="1">
      <c r="B86" s="187" t="s">
        <v>322</v>
      </c>
      <c r="C86" s="188" t="s">
        <v>323</v>
      </c>
      <c r="D86" s="187" t="s">
        <v>324</v>
      </c>
      <c r="E86" s="187" t="s">
        <v>140</v>
      </c>
      <c r="F86" s="187" t="s">
        <v>177</v>
      </c>
      <c r="G86" s="187" t="s">
        <v>36</v>
      </c>
      <c r="H86" s="187" t="s">
        <v>37</v>
      </c>
      <c r="I86" s="189">
        <v>47.5</v>
      </c>
      <c r="J86" s="212">
        <v>44692</v>
      </c>
      <c r="K86" s="212">
        <v>46517</v>
      </c>
      <c r="L86" s="212"/>
      <c r="M86" s="189">
        <v>2850</v>
      </c>
      <c r="N86" s="190" t="s">
        <v>38</v>
      </c>
      <c r="O86" s="190">
        <v>1</v>
      </c>
      <c r="P86" s="191">
        <f t="shared" si="18"/>
        <v>2850</v>
      </c>
      <c r="Q86" s="192">
        <f t="shared" si="20"/>
        <v>60</v>
      </c>
      <c r="R86" s="190"/>
      <c r="S86" s="193">
        <v>199</v>
      </c>
      <c r="T86" s="189">
        <f t="shared" si="17"/>
        <v>47.5</v>
      </c>
      <c r="U86" s="334">
        <f t="shared" si="15"/>
        <v>9452.5</v>
      </c>
      <c r="V86" s="190" t="s">
        <v>44</v>
      </c>
      <c r="W86" s="213" t="s">
        <v>45</v>
      </c>
      <c r="X86" s="216">
        <v>46388</v>
      </c>
      <c r="Y86" s="191">
        <f t="shared" ref="Y86:Y100" si="21">P86*$Y$4</f>
        <v>76.95</v>
      </c>
      <c r="Z86" s="189">
        <v>39.700000000000003</v>
      </c>
      <c r="AA86" s="193">
        <f t="shared" si="19"/>
        <v>1885.7500000000002</v>
      </c>
      <c r="AB86" s="190" t="s">
        <v>83</v>
      </c>
      <c r="AC86" s="190" t="s">
        <v>96</v>
      </c>
      <c r="AD86" s="334">
        <v>335022</v>
      </c>
      <c r="AE86" s="190" t="s">
        <v>52</v>
      </c>
      <c r="AF86" s="189"/>
      <c r="AG86" s="334"/>
    </row>
    <row r="87" spans="2:33" ht="15" customHeight="1">
      <c r="B87" s="187" t="s">
        <v>325</v>
      </c>
      <c r="C87" s="188" t="s">
        <v>326</v>
      </c>
      <c r="D87" s="187" t="s">
        <v>327</v>
      </c>
      <c r="E87" s="187" t="s">
        <v>100</v>
      </c>
      <c r="F87" s="187" t="s">
        <v>108</v>
      </c>
      <c r="G87" s="187" t="s">
        <v>36</v>
      </c>
      <c r="H87" s="187" t="s">
        <v>37</v>
      </c>
      <c r="I87" s="189">
        <v>184</v>
      </c>
      <c r="J87" s="212">
        <v>45597</v>
      </c>
      <c r="K87" s="212">
        <v>48152</v>
      </c>
      <c r="L87" s="212"/>
      <c r="M87" s="189">
        <v>3864</v>
      </c>
      <c r="N87" s="190" t="s">
        <v>38</v>
      </c>
      <c r="O87" s="190">
        <v>1</v>
      </c>
      <c r="P87" s="191">
        <f t="shared" si="18"/>
        <v>3864</v>
      </c>
      <c r="Q87" s="192">
        <f t="shared" si="20"/>
        <v>21</v>
      </c>
      <c r="R87" s="190"/>
      <c r="S87" s="193">
        <v>199</v>
      </c>
      <c r="T87" s="189">
        <f t="shared" si="17"/>
        <v>184</v>
      </c>
      <c r="U87" s="334">
        <f t="shared" si="15"/>
        <v>36616</v>
      </c>
      <c r="V87" s="190" t="s">
        <v>44</v>
      </c>
      <c r="W87" s="214" t="s">
        <v>45</v>
      </c>
      <c r="X87" s="215">
        <v>46388</v>
      </c>
      <c r="Y87" s="191">
        <f t="shared" si="21"/>
        <v>104.328</v>
      </c>
      <c r="Z87" s="189">
        <v>36.76</v>
      </c>
      <c r="AA87" s="193">
        <f t="shared" si="19"/>
        <v>6763.8399999999992</v>
      </c>
      <c r="AB87" s="190" t="s">
        <v>220</v>
      </c>
      <c r="AC87" s="190" t="s">
        <v>96</v>
      </c>
      <c r="AD87" s="334">
        <v>536180</v>
      </c>
      <c r="AE87" s="190" t="s">
        <v>52</v>
      </c>
      <c r="AF87" s="189"/>
      <c r="AG87" s="334"/>
    </row>
    <row r="88" spans="2:33" ht="15" customHeight="1">
      <c r="B88" s="187" t="s">
        <v>328</v>
      </c>
      <c r="C88" s="188" t="s">
        <v>329</v>
      </c>
      <c r="D88" s="187" t="s">
        <v>330</v>
      </c>
      <c r="E88" s="187" t="s">
        <v>100</v>
      </c>
      <c r="F88" s="187" t="s">
        <v>317</v>
      </c>
      <c r="G88" s="187" t="s">
        <v>36</v>
      </c>
      <c r="H88" s="187" t="s">
        <v>37</v>
      </c>
      <c r="I88" s="189">
        <v>59.5</v>
      </c>
      <c r="J88" s="212">
        <v>42852</v>
      </c>
      <c r="K88" s="212">
        <v>46568</v>
      </c>
      <c r="L88" s="212"/>
      <c r="M88" s="189">
        <v>2262.79</v>
      </c>
      <c r="N88" s="190" t="s">
        <v>38</v>
      </c>
      <c r="O88" s="190">
        <v>1</v>
      </c>
      <c r="P88" s="191">
        <f t="shared" si="18"/>
        <v>2262.79</v>
      </c>
      <c r="Q88" s="192">
        <f t="shared" si="20"/>
        <v>38.030084033613441</v>
      </c>
      <c r="R88" s="190"/>
      <c r="S88" s="193">
        <v>199</v>
      </c>
      <c r="T88" s="189">
        <f t="shared" si="17"/>
        <v>59.5</v>
      </c>
      <c r="U88" s="334">
        <f t="shared" si="15"/>
        <v>11840.5</v>
      </c>
      <c r="V88" s="190" t="s">
        <v>44</v>
      </c>
      <c r="W88" s="213" t="s">
        <v>45</v>
      </c>
      <c r="X88" s="216">
        <v>46388</v>
      </c>
      <c r="Y88" s="191">
        <f t="shared" si="21"/>
        <v>61.095329999999997</v>
      </c>
      <c r="Z88" s="189">
        <v>41.84</v>
      </c>
      <c r="AA88" s="193">
        <f t="shared" si="19"/>
        <v>2489.48</v>
      </c>
      <c r="AB88" s="190"/>
      <c r="AC88" s="190" t="s">
        <v>51</v>
      </c>
      <c r="AD88" s="334">
        <v>224192.5</v>
      </c>
      <c r="AE88" s="190" t="s">
        <v>52</v>
      </c>
      <c r="AF88" s="189"/>
      <c r="AG88" s="334"/>
    </row>
    <row r="89" spans="2:33" ht="15" customHeight="1">
      <c r="B89" s="187" t="s">
        <v>331</v>
      </c>
      <c r="C89" s="188" t="s">
        <v>332</v>
      </c>
      <c r="D89" s="187" t="s">
        <v>333</v>
      </c>
      <c r="E89" s="187" t="s">
        <v>100</v>
      </c>
      <c r="F89" s="187" t="s">
        <v>317</v>
      </c>
      <c r="G89" s="187" t="s">
        <v>36</v>
      </c>
      <c r="H89" s="187" t="s">
        <v>37</v>
      </c>
      <c r="I89" s="189">
        <v>72</v>
      </c>
      <c r="J89" s="212">
        <v>45809</v>
      </c>
      <c r="K89" s="212">
        <v>47634</v>
      </c>
      <c r="L89" s="212"/>
      <c r="M89" s="189">
        <v>2664</v>
      </c>
      <c r="N89" s="190" t="s">
        <v>38</v>
      </c>
      <c r="O89" s="190">
        <v>1</v>
      </c>
      <c r="P89" s="191">
        <f t="shared" si="18"/>
        <v>2664</v>
      </c>
      <c r="Q89" s="192">
        <f t="shared" si="20"/>
        <v>37</v>
      </c>
      <c r="R89" s="190" t="s">
        <v>102</v>
      </c>
      <c r="S89" s="193">
        <v>199</v>
      </c>
      <c r="T89" s="189">
        <f t="shared" si="17"/>
        <v>72</v>
      </c>
      <c r="U89" s="334">
        <f t="shared" si="15"/>
        <v>14328</v>
      </c>
      <c r="V89" s="190" t="s">
        <v>44</v>
      </c>
      <c r="W89" s="214" t="s">
        <v>45</v>
      </c>
      <c r="X89" s="215">
        <v>46388</v>
      </c>
      <c r="Y89" s="191">
        <f t="shared" si="21"/>
        <v>71.927999999999997</v>
      </c>
      <c r="Z89" s="189">
        <v>35.86</v>
      </c>
      <c r="AA89" s="193">
        <f t="shared" si="19"/>
        <v>2581.92</v>
      </c>
      <c r="AB89" s="190" t="s">
        <v>83</v>
      </c>
      <c r="AC89" s="190" t="s">
        <v>96</v>
      </c>
      <c r="AD89" s="334">
        <v>312588</v>
      </c>
      <c r="AE89" s="190" t="s">
        <v>52</v>
      </c>
      <c r="AF89" s="189"/>
      <c r="AG89" s="334"/>
    </row>
    <row r="90" spans="2:33" ht="15" customHeight="1">
      <c r="B90" s="187" t="s">
        <v>334</v>
      </c>
      <c r="C90" s="188" t="s">
        <v>335</v>
      </c>
      <c r="D90" s="187" t="s">
        <v>336</v>
      </c>
      <c r="E90" s="187" t="s">
        <v>100</v>
      </c>
      <c r="F90" s="187" t="s">
        <v>101</v>
      </c>
      <c r="G90" s="187" t="s">
        <v>36</v>
      </c>
      <c r="H90" s="187" t="s">
        <v>37</v>
      </c>
      <c r="I90" s="189">
        <v>114</v>
      </c>
      <c r="J90" s="212">
        <v>39869</v>
      </c>
      <c r="K90" s="212">
        <v>47386</v>
      </c>
      <c r="L90" s="212"/>
      <c r="M90" s="189">
        <v>4297.8</v>
      </c>
      <c r="N90" s="190" t="s">
        <v>38</v>
      </c>
      <c r="O90" s="190">
        <v>1</v>
      </c>
      <c r="P90" s="191">
        <f t="shared" si="18"/>
        <v>4297.8</v>
      </c>
      <c r="Q90" s="192">
        <f t="shared" si="20"/>
        <v>37.700000000000003</v>
      </c>
      <c r="R90" s="190"/>
      <c r="S90" s="193">
        <v>199</v>
      </c>
      <c r="T90" s="189">
        <f t="shared" si="17"/>
        <v>114</v>
      </c>
      <c r="U90" s="334">
        <f t="shared" si="15"/>
        <v>22686</v>
      </c>
      <c r="V90" s="190" t="s">
        <v>72</v>
      </c>
      <c r="W90" s="213" t="s">
        <v>45</v>
      </c>
      <c r="X90" s="216">
        <v>46388</v>
      </c>
      <c r="Y90" s="191">
        <f t="shared" si="21"/>
        <v>116.0406</v>
      </c>
      <c r="Z90" s="189">
        <v>44.94</v>
      </c>
      <c r="AA90" s="193">
        <f t="shared" si="19"/>
        <v>5123.16</v>
      </c>
      <c r="AB90" s="190" t="s">
        <v>83</v>
      </c>
      <c r="AC90" s="190" t="s">
        <v>96</v>
      </c>
      <c r="AD90" s="334">
        <v>483284</v>
      </c>
      <c r="AE90" s="190" t="s">
        <v>52</v>
      </c>
      <c r="AF90" s="189"/>
      <c r="AG90" s="334"/>
    </row>
    <row r="91" spans="2:33" ht="15" customHeight="1">
      <c r="B91" s="187" t="s">
        <v>337</v>
      </c>
      <c r="C91" s="188" t="s">
        <v>338</v>
      </c>
      <c r="D91" s="187" t="s">
        <v>339</v>
      </c>
      <c r="E91" s="187" t="s">
        <v>140</v>
      </c>
      <c r="F91" s="187" t="s">
        <v>141</v>
      </c>
      <c r="G91" s="187" t="s">
        <v>36</v>
      </c>
      <c r="H91" s="187" t="s">
        <v>37</v>
      </c>
      <c r="I91" s="189">
        <v>460</v>
      </c>
      <c r="J91" s="212">
        <v>43709</v>
      </c>
      <c r="K91" s="212">
        <v>47483</v>
      </c>
      <c r="L91" s="212"/>
      <c r="M91" s="189">
        <v>7645.2</v>
      </c>
      <c r="N91" s="190" t="s">
        <v>38</v>
      </c>
      <c r="O91" s="190">
        <v>1</v>
      </c>
      <c r="P91" s="191">
        <f t="shared" si="18"/>
        <v>7645.2</v>
      </c>
      <c r="Q91" s="192">
        <f t="shared" si="20"/>
        <v>16.62</v>
      </c>
      <c r="R91" s="190"/>
      <c r="S91" s="193">
        <v>173.33</v>
      </c>
      <c r="T91" s="189">
        <f t="shared" si="17"/>
        <v>460</v>
      </c>
      <c r="U91" s="334">
        <f t="shared" si="15"/>
        <v>79731.8</v>
      </c>
      <c r="V91" s="190" t="s">
        <v>72</v>
      </c>
      <c r="W91" s="214" t="s">
        <v>45</v>
      </c>
      <c r="X91" s="215">
        <v>46388</v>
      </c>
      <c r="Y91" s="191">
        <f t="shared" si="21"/>
        <v>206.4204</v>
      </c>
      <c r="Z91" s="189">
        <v>42.84</v>
      </c>
      <c r="AA91" s="193">
        <f t="shared" si="19"/>
        <v>19706.400000000001</v>
      </c>
      <c r="AB91" s="190" t="s">
        <v>340</v>
      </c>
      <c r="AC91" s="190" t="s">
        <v>96</v>
      </c>
      <c r="AD91" s="334">
        <v>1109766</v>
      </c>
      <c r="AE91" s="190" t="s">
        <v>52</v>
      </c>
      <c r="AF91" s="189"/>
      <c r="AG91" s="334"/>
    </row>
    <row r="92" spans="2:33" ht="15" customHeight="1">
      <c r="B92" s="187" t="s">
        <v>341</v>
      </c>
      <c r="C92" s="188" t="s">
        <v>342</v>
      </c>
      <c r="D92" s="187" t="s">
        <v>343</v>
      </c>
      <c r="E92" s="187" t="s">
        <v>100</v>
      </c>
      <c r="F92" s="187" t="s">
        <v>344</v>
      </c>
      <c r="G92" s="187" t="s">
        <v>36</v>
      </c>
      <c r="H92" s="187" t="s">
        <v>37</v>
      </c>
      <c r="I92" s="189">
        <v>129</v>
      </c>
      <c r="J92" s="212">
        <v>42926</v>
      </c>
      <c r="K92" s="212">
        <v>47361</v>
      </c>
      <c r="L92" s="212"/>
      <c r="M92" s="189">
        <v>3568.14</v>
      </c>
      <c r="N92" s="190" t="s">
        <v>38</v>
      </c>
      <c r="O92" s="190">
        <v>1</v>
      </c>
      <c r="P92" s="191">
        <f t="shared" si="18"/>
        <v>3568.14</v>
      </c>
      <c r="Q92" s="192">
        <f t="shared" si="20"/>
        <v>27.66</v>
      </c>
      <c r="R92" s="190"/>
      <c r="S92" s="193">
        <v>199</v>
      </c>
      <c r="T92" s="189">
        <f t="shared" si="17"/>
        <v>129</v>
      </c>
      <c r="U92" s="334">
        <f t="shared" si="15"/>
        <v>25671</v>
      </c>
      <c r="V92" s="190" t="s">
        <v>44</v>
      </c>
      <c r="W92" s="213" t="s">
        <v>45</v>
      </c>
      <c r="X92" s="216">
        <v>46388</v>
      </c>
      <c r="Y92" s="191">
        <f t="shared" si="21"/>
        <v>96.33977999999999</v>
      </c>
      <c r="Z92" s="189">
        <v>43.21</v>
      </c>
      <c r="AA92" s="193">
        <f t="shared" si="19"/>
        <v>5574.09</v>
      </c>
      <c r="AB92" s="190" t="s">
        <v>83</v>
      </c>
      <c r="AC92" s="190" t="s">
        <v>96</v>
      </c>
      <c r="AD92" s="334">
        <v>470144</v>
      </c>
      <c r="AE92" s="190" t="s">
        <v>52</v>
      </c>
      <c r="AF92" s="189"/>
      <c r="AG92" s="334"/>
    </row>
    <row r="93" spans="2:33" ht="15" customHeight="1">
      <c r="B93" s="187" t="s">
        <v>345</v>
      </c>
      <c r="C93" s="188" t="s">
        <v>346</v>
      </c>
      <c r="D93" s="187" t="s">
        <v>347</v>
      </c>
      <c r="E93" s="187" t="s">
        <v>34</v>
      </c>
      <c r="F93" s="187" t="s">
        <v>348</v>
      </c>
      <c r="G93" s="187" t="s">
        <v>36</v>
      </c>
      <c r="H93" s="187" t="s">
        <v>37</v>
      </c>
      <c r="I93" s="189">
        <v>5389.5</v>
      </c>
      <c r="J93" s="212">
        <v>42545</v>
      </c>
      <c r="K93" s="212">
        <v>48023</v>
      </c>
      <c r="L93" s="212"/>
      <c r="M93" s="189">
        <v>33628.769999999997</v>
      </c>
      <c r="N93" s="190" t="s">
        <v>38</v>
      </c>
      <c r="O93" s="190">
        <v>1</v>
      </c>
      <c r="P93" s="191">
        <f t="shared" si="18"/>
        <v>33628.769999999997</v>
      </c>
      <c r="Q93" s="192">
        <f t="shared" si="20"/>
        <v>6.239682716392986</v>
      </c>
      <c r="R93" s="190"/>
      <c r="S93" s="193">
        <v>47.84</v>
      </c>
      <c r="T93" s="189">
        <f t="shared" si="17"/>
        <v>5389.5</v>
      </c>
      <c r="U93" s="334">
        <f t="shared" si="15"/>
        <v>257833.68000000002</v>
      </c>
      <c r="V93" s="190" t="s">
        <v>72</v>
      </c>
      <c r="W93" s="214" t="s">
        <v>349</v>
      </c>
      <c r="X93" s="215">
        <v>46388</v>
      </c>
      <c r="Y93" s="191">
        <f>P93*$Y$4*0.7</f>
        <v>635.58375299999989</v>
      </c>
      <c r="Z93" s="189">
        <v>0</v>
      </c>
      <c r="AA93" s="193">
        <f t="shared" si="19"/>
        <v>0</v>
      </c>
      <c r="AB93" s="190"/>
      <c r="AC93" s="190" t="s">
        <v>96</v>
      </c>
      <c r="AD93" s="334">
        <v>159037</v>
      </c>
      <c r="AE93" s="190" t="s">
        <v>38</v>
      </c>
      <c r="AF93" s="189"/>
      <c r="AG93" s="334"/>
    </row>
    <row r="94" spans="2:33" ht="15" customHeight="1">
      <c r="B94" s="187" t="s">
        <v>350</v>
      </c>
      <c r="C94" s="188" t="s">
        <v>351</v>
      </c>
      <c r="D94" s="187" t="s">
        <v>352</v>
      </c>
      <c r="E94" s="187" t="s">
        <v>100</v>
      </c>
      <c r="F94" s="187" t="s">
        <v>129</v>
      </c>
      <c r="G94" s="187" t="s">
        <v>36</v>
      </c>
      <c r="H94" s="187" t="s">
        <v>37</v>
      </c>
      <c r="I94" s="189">
        <v>569</v>
      </c>
      <c r="J94" s="212">
        <v>43729</v>
      </c>
      <c r="K94" s="212">
        <v>47376</v>
      </c>
      <c r="L94" s="212"/>
      <c r="M94" s="189">
        <v>17331.740000000002</v>
      </c>
      <c r="N94" s="190" t="s">
        <v>38</v>
      </c>
      <c r="O94" s="190">
        <v>1</v>
      </c>
      <c r="P94" s="191">
        <f t="shared" si="18"/>
        <v>17331.740000000002</v>
      </c>
      <c r="Q94" s="192">
        <f t="shared" si="20"/>
        <v>30.460000000000004</v>
      </c>
      <c r="R94" s="190"/>
      <c r="S94" s="193">
        <v>199</v>
      </c>
      <c r="T94" s="189">
        <f t="shared" si="17"/>
        <v>569</v>
      </c>
      <c r="U94" s="334">
        <f t="shared" si="15"/>
        <v>113231</v>
      </c>
      <c r="V94" s="190" t="s">
        <v>72</v>
      </c>
      <c r="W94" s="213" t="s">
        <v>45</v>
      </c>
      <c r="X94" s="216">
        <v>46388</v>
      </c>
      <c r="Y94" s="191">
        <f t="shared" si="21"/>
        <v>467.95698000000004</v>
      </c>
      <c r="Z94" s="189">
        <v>43.41</v>
      </c>
      <c r="AA94" s="193">
        <f t="shared" si="19"/>
        <v>24700.289999999997</v>
      </c>
      <c r="AB94" s="190" t="s">
        <v>104</v>
      </c>
      <c r="AC94" s="190" t="s">
        <v>96</v>
      </c>
      <c r="AD94" s="334">
        <v>2133452</v>
      </c>
      <c r="AE94" s="190" t="s">
        <v>52</v>
      </c>
      <c r="AF94" s="189"/>
      <c r="AG94" s="334"/>
    </row>
    <row r="95" spans="2:33" ht="15" customHeight="1">
      <c r="B95" s="187" t="s">
        <v>353</v>
      </c>
      <c r="C95" s="188" t="s">
        <v>354</v>
      </c>
      <c r="D95" s="187" t="s">
        <v>355</v>
      </c>
      <c r="E95" s="187" t="s">
        <v>145</v>
      </c>
      <c r="F95" s="187" t="s">
        <v>146</v>
      </c>
      <c r="G95" s="187" t="s">
        <v>36</v>
      </c>
      <c r="H95" s="187" t="s">
        <v>37</v>
      </c>
      <c r="I95" s="189">
        <v>243</v>
      </c>
      <c r="J95" s="212">
        <v>43628</v>
      </c>
      <c r="K95" s="212">
        <v>47011</v>
      </c>
      <c r="L95" s="212"/>
      <c r="M95" s="189">
        <v>1696.14</v>
      </c>
      <c r="N95" s="190" t="s">
        <v>38</v>
      </c>
      <c r="O95" s="190">
        <v>1</v>
      </c>
      <c r="P95" s="191">
        <f t="shared" si="18"/>
        <v>1696.14</v>
      </c>
      <c r="Q95" s="192">
        <f t="shared" si="20"/>
        <v>6.98</v>
      </c>
      <c r="R95" s="190"/>
      <c r="S95" s="193">
        <v>199</v>
      </c>
      <c r="T95" s="189">
        <f t="shared" si="17"/>
        <v>243</v>
      </c>
      <c r="U95" s="334">
        <f t="shared" si="15"/>
        <v>48357</v>
      </c>
      <c r="V95" s="190" t="s">
        <v>72</v>
      </c>
      <c r="W95" s="214" t="s">
        <v>45</v>
      </c>
      <c r="X95" s="215">
        <v>46388</v>
      </c>
      <c r="Y95" s="191">
        <f t="shared" si="21"/>
        <v>45.795780000000001</v>
      </c>
      <c r="Z95" s="189">
        <v>41.55</v>
      </c>
      <c r="AA95" s="193">
        <f t="shared" si="19"/>
        <v>10096.65</v>
      </c>
      <c r="AB95" s="190" t="s">
        <v>83</v>
      </c>
      <c r="AC95" s="190" t="s">
        <v>96</v>
      </c>
      <c r="AD95" s="334">
        <v>330798</v>
      </c>
      <c r="AE95" s="190" t="s">
        <v>52</v>
      </c>
      <c r="AF95" s="189"/>
      <c r="AG95" s="334"/>
    </row>
    <row r="96" spans="2:33" ht="15" customHeight="1">
      <c r="B96" s="187" t="s">
        <v>356</v>
      </c>
      <c r="C96" s="188" t="s">
        <v>357</v>
      </c>
      <c r="D96" s="187" t="s">
        <v>358</v>
      </c>
      <c r="E96" s="187" t="s">
        <v>42</v>
      </c>
      <c r="F96" s="187" t="s">
        <v>56</v>
      </c>
      <c r="G96" s="187" t="s">
        <v>36</v>
      </c>
      <c r="H96" s="187" t="s">
        <v>37</v>
      </c>
      <c r="I96" s="189">
        <v>674</v>
      </c>
      <c r="J96" s="212">
        <v>45418</v>
      </c>
      <c r="K96" s="212">
        <v>47243</v>
      </c>
      <c r="L96" s="212"/>
      <c r="M96" s="189">
        <v>2830.8</v>
      </c>
      <c r="N96" s="190" t="s">
        <v>38</v>
      </c>
      <c r="O96" s="190">
        <v>1</v>
      </c>
      <c r="P96" s="191">
        <f t="shared" si="18"/>
        <v>2830.8</v>
      </c>
      <c r="Q96" s="192">
        <f t="shared" si="20"/>
        <v>4.2</v>
      </c>
      <c r="R96" s="190"/>
      <c r="S96" s="193">
        <v>82.97</v>
      </c>
      <c r="T96" s="189">
        <f t="shared" si="17"/>
        <v>674</v>
      </c>
      <c r="U96" s="334">
        <f t="shared" si="15"/>
        <v>55921.78</v>
      </c>
      <c r="V96" s="190" t="s">
        <v>44</v>
      </c>
      <c r="W96" s="213" t="s">
        <v>45</v>
      </c>
      <c r="X96" s="216">
        <v>46388</v>
      </c>
      <c r="Y96" s="191">
        <f t="shared" si="21"/>
        <v>76.431600000000003</v>
      </c>
      <c r="Z96" s="189">
        <v>0</v>
      </c>
      <c r="AA96" s="193">
        <f t="shared" si="19"/>
        <v>0</v>
      </c>
      <c r="AB96" s="190" t="s">
        <v>83</v>
      </c>
      <c r="AC96" s="190" t="s">
        <v>359</v>
      </c>
      <c r="AD96" s="334">
        <v>370026</v>
      </c>
      <c r="AE96" s="190" t="s">
        <v>52</v>
      </c>
      <c r="AF96" s="189"/>
      <c r="AG96" s="334"/>
    </row>
    <row r="97" spans="2:33" ht="15" customHeight="1">
      <c r="B97" s="187" t="s">
        <v>360</v>
      </c>
      <c r="C97" s="188" t="s">
        <v>361</v>
      </c>
      <c r="D97" s="187" t="s">
        <v>362</v>
      </c>
      <c r="E97" s="187" t="s">
        <v>100</v>
      </c>
      <c r="F97" s="187" t="s">
        <v>363</v>
      </c>
      <c r="G97" s="187" t="s">
        <v>36</v>
      </c>
      <c r="H97" s="187" t="s">
        <v>37</v>
      </c>
      <c r="I97" s="189">
        <v>1029</v>
      </c>
      <c r="J97" s="212">
        <v>43480</v>
      </c>
      <c r="K97" s="212">
        <v>47529</v>
      </c>
      <c r="L97" s="212"/>
      <c r="M97" s="189">
        <v>7913.01</v>
      </c>
      <c r="N97" s="190" t="s">
        <v>38</v>
      </c>
      <c r="O97" s="190">
        <v>1</v>
      </c>
      <c r="P97" s="191">
        <f t="shared" si="18"/>
        <v>7913.01</v>
      </c>
      <c r="Q97" s="192">
        <f t="shared" si="20"/>
        <v>7.69</v>
      </c>
      <c r="R97" s="190"/>
      <c r="S97" s="193">
        <v>199</v>
      </c>
      <c r="T97" s="189">
        <f t="shared" si="17"/>
        <v>1029</v>
      </c>
      <c r="U97" s="334">
        <f t="shared" si="15"/>
        <v>204771</v>
      </c>
      <c r="V97" s="190" t="s">
        <v>44</v>
      </c>
      <c r="W97" s="214" t="s">
        <v>45</v>
      </c>
      <c r="X97" s="215">
        <v>46388</v>
      </c>
      <c r="Y97" s="191">
        <f t="shared" si="21"/>
        <v>213.65127000000001</v>
      </c>
      <c r="Z97" s="189">
        <v>32.74</v>
      </c>
      <c r="AA97" s="193">
        <f t="shared" si="19"/>
        <v>33689.46</v>
      </c>
      <c r="AB97" s="190" t="s">
        <v>104</v>
      </c>
      <c r="AC97" s="190" t="s">
        <v>96</v>
      </c>
      <c r="AD97" s="334">
        <v>1402881</v>
      </c>
      <c r="AE97" s="190" t="s">
        <v>52</v>
      </c>
      <c r="AF97" s="189"/>
      <c r="AG97" s="334"/>
    </row>
    <row r="98" spans="2:33" ht="15" customHeight="1">
      <c r="B98" s="187" t="s">
        <v>364</v>
      </c>
      <c r="C98" s="188" t="s">
        <v>365</v>
      </c>
      <c r="D98" s="187" t="s">
        <v>366</v>
      </c>
      <c r="E98" s="187" t="s">
        <v>69</v>
      </c>
      <c r="F98" s="187" t="s">
        <v>90</v>
      </c>
      <c r="G98" s="187" t="s">
        <v>36</v>
      </c>
      <c r="H98" s="187" t="s">
        <v>37</v>
      </c>
      <c r="I98" s="189">
        <v>38</v>
      </c>
      <c r="J98" s="212">
        <v>45839</v>
      </c>
      <c r="K98" s="212">
        <v>47048</v>
      </c>
      <c r="L98" s="212"/>
      <c r="M98" s="189">
        <v>2128</v>
      </c>
      <c r="N98" s="190" t="s">
        <v>38</v>
      </c>
      <c r="O98" s="190">
        <v>1</v>
      </c>
      <c r="P98" s="191">
        <f t="shared" si="18"/>
        <v>2128</v>
      </c>
      <c r="Q98" s="192">
        <f t="shared" si="20"/>
        <v>56</v>
      </c>
      <c r="R98" s="190" t="s">
        <v>102</v>
      </c>
      <c r="S98" s="193">
        <v>199</v>
      </c>
      <c r="T98" s="189">
        <f t="shared" si="17"/>
        <v>38</v>
      </c>
      <c r="U98" s="334">
        <f t="shared" si="15"/>
        <v>7562</v>
      </c>
      <c r="V98" s="190" t="s">
        <v>44</v>
      </c>
      <c r="W98" s="213" t="s">
        <v>45</v>
      </c>
      <c r="X98" s="216">
        <v>46388</v>
      </c>
      <c r="Y98" s="191">
        <f t="shared" si="21"/>
        <v>57.455999999999996</v>
      </c>
      <c r="Z98" s="189">
        <v>35.86</v>
      </c>
      <c r="AA98" s="193">
        <f t="shared" si="19"/>
        <v>1362.68</v>
      </c>
      <c r="AB98" s="190" t="s">
        <v>83</v>
      </c>
      <c r="AC98" s="190" t="s">
        <v>51</v>
      </c>
      <c r="AD98" s="334">
        <v>240844</v>
      </c>
      <c r="AE98" s="190" t="s">
        <v>52</v>
      </c>
      <c r="AF98" s="189"/>
      <c r="AG98" s="334"/>
    </row>
    <row r="99" spans="2:33" ht="15" customHeight="1">
      <c r="B99" s="187" t="s">
        <v>367</v>
      </c>
      <c r="C99" s="188" t="s">
        <v>368</v>
      </c>
      <c r="D99" s="187" t="s">
        <v>369</v>
      </c>
      <c r="E99" s="187" t="s">
        <v>34</v>
      </c>
      <c r="F99" s="187" t="s">
        <v>280</v>
      </c>
      <c r="G99" s="187" t="s">
        <v>36</v>
      </c>
      <c r="H99" s="187" t="s">
        <v>37</v>
      </c>
      <c r="I99" s="189">
        <v>162</v>
      </c>
      <c r="J99" s="212">
        <v>43663</v>
      </c>
      <c r="K99" s="212">
        <v>47315</v>
      </c>
      <c r="L99" s="212"/>
      <c r="M99" s="189">
        <v>45815</v>
      </c>
      <c r="N99" s="190" t="s">
        <v>52</v>
      </c>
      <c r="O99" s="190">
        <f>$C$3</f>
        <v>24.4</v>
      </c>
      <c r="P99" s="191">
        <f t="shared" si="18"/>
        <v>1877.6639344262296</v>
      </c>
      <c r="Q99" s="192">
        <f t="shared" si="20"/>
        <v>11.590518113742158</v>
      </c>
      <c r="R99" s="190"/>
      <c r="S99" s="193">
        <v>199</v>
      </c>
      <c r="T99" s="189">
        <v>140</v>
      </c>
      <c r="U99" s="334">
        <v>27860</v>
      </c>
      <c r="V99" s="190" t="s">
        <v>44</v>
      </c>
      <c r="W99" s="214" t="s">
        <v>45</v>
      </c>
      <c r="X99" s="215">
        <v>46388</v>
      </c>
      <c r="Y99" s="191">
        <f t="shared" si="21"/>
        <v>50.6969262295082</v>
      </c>
      <c r="Z99" s="189">
        <v>39.700000000000003</v>
      </c>
      <c r="AA99" s="193">
        <f t="shared" si="19"/>
        <v>6431.4000000000005</v>
      </c>
      <c r="AB99" s="190" t="s">
        <v>230</v>
      </c>
      <c r="AC99" s="190" t="s">
        <v>96</v>
      </c>
      <c r="AD99" s="334">
        <v>350000</v>
      </c>
      <c r="AE99" s="190" t="s">
        <v>52</v>
      </c>
      <c r="AF99" s="189"/>
      <c r="AG99" s="334"/>
    </row>
    <row r="100" spans="2:33" ht="15" customHeight="1">
      <c r="B100" s="187" t="s">
        <v>370</v>
      </c>
      <c r="C100" s="188" t="s">
        <v>371</v>
      </c>
      <c r="D100" s="187" t="s">
        <v>372</v>
      </c>
      <c r="E100" s="187" t="s">
        <v>42</v>
      </c>
      <c r="F100" s="187" t="s">
        <v>56</v>
      </c>
      <c r="G100" s="187" t="s">
        <v>36</v>
      </c>
      <c r="H100" s="187" t="s">
        <v>37</v>
      </c>
      <c r="I100" s="189">
        <v>739</v>
      </c>
      <c r="J100" s="212">
        <v>44223</v>
      </c>
      <c r="K100" s="212">
        <v>49826</v>
      </c>
      <c r="L100" s="212"/>
      <c r="M100" s="189">
        <v>5719.86</v>
      </c>
      <c r="N100" s="190" t="s">
        <v>38</v>
      </c>
      <c r="O100" s="190">
        <v>1</v>
      </c>
      <c r="P100" s="191">
        <f t="shared" si="18"/>
        <v>5719.86</v>
      </c>
      <c r="Q100" s="192">
        <f t="shared" si="20"/>
        <v>7.7399999999999993</v>
      </c>
      <c r="R100" s="190"/>
      <c r="S100" s="193">
        <v>150</v>
      </c>
      <c r="T100" s="189">
        <f>I100</f>
        <v>739</v>
      </c>
      <c r="U100" s="334">
        <f>S100*I100</f>
        <v>110850</v>
      </c>
      <c r="V100" s="190" t="s">
        <v>44</v>
      </c>
      <c r="W100" s="213" t="s">
        <v>45</v>
      </c>
      <c r="X100" s="216">
        <v>46388</v>
      </c>
      <c r="Y100" s="191">
        <f t="shared" si="21"/>
        <v>154.43621999999999</v>
      </c>
      <c r="Z100" s="189">
        <v>43.98</v>
      </c>
      <c r="AA100" s="193">
        <f t="shared" si="19"/>
        <v>32501.219999999998</v>
      </c>
      <c r="AB100" s="190" t="s">
        <v>83</v>
      </c>
      <c r="AC100" s="190" t="s">
        <v>51</v>
      </c>
      <c r="AD100" s="334">
        <v>836184</v>
      </c>
      <c r="AE100" s="190" t="s">
        <v>52</v>
      </c>
      <c r="AF100" s="189"/>
      <c r="AG100" s="334"/>
    </row>
    <row r="101" spans="2:33" ht="15" customHeight="1">
      <c r="B101" s="187" t="s">
        <v>373</v>
      </c>
      <c r="C101" s="188" t="s">
        <v>371</v>
      </c>
      <c r="D101" s="187" t="s">
        <v>372</v>
      </c>
      <c r="E101" s="187" t="s">
        <v>42</v>
      </c>
      <c r="F101" s="187" t="s">
        <v>56</v>
      </c>
      <c r="G101" s="187" t="s">
        <v>374</v>
      </c>
      <c r="H101" s="187" t="s">
        <v>37</v>
      </c>
      <c r="I101" s="189">
        <v>81.900000000000006</v>
      </c>
      <c r="J101" s="212">
        <v>42580</v>
      </c>
      <c r="K101" s="212">
        <v>49826</v>
      </c>
      <c r="L101" s="212"/>
      <c r="M101" s="189">
        <v>1</v>
      </c>
      <c r="N101" s="190" t="s">
        <v>38</v>
      </c>
      <c r="O101" s="190">
        <v>1</v>
      </c>
      <c r="P101" s="191">
        <f t="shared" si="18"/>
        <v>1</v>
      </c>
      <c r="Q101" s="192">
        <f t="shared" si="20"/>
        <v>1.221001221001221E-2</v>
      </c>
      <c r="R101" s="190"/>
      <c r="S101" s="193"/>
      <c r="T101" s="189">
        <f>I101</f>
        <v>81.900000000000006</v>
      </c>
      <c r="U101" s="334">
        <f>S101*I101</f>
        <v>0</v>
      </c>
      <c r="V101" s="190" t="s">
        <v>44</v>
      </c>
      <c r="W101" s="214"/>
      <c r="X101" s="215"/>
      <c r="Y101" s="215"/>
      <c r="Z101" s="189">
        <v>0</v>
      </c>
      <c r="AA101" s="193">
        <f t="shared" si="19"/>
        <v>0</v>
      </c>
      <c r="AB101" s="190"/>
      <c r="AC101" s="190" t="s">
        <v>51</v>
      </c>
      <c r="AD101" s="334">
        <v>0</v>
      </c>
      <c r="AE101" s="190" t="s">
        <v>52</v>
      </c>
      <c r="AF101" s="189"/>
      <c r="AG101" s="334"/>
    </row>
    <row r="102" spans="2:33" ht="15" customHeight="1">
      <c r="B102" s="232" t="s">
        <v>375</v>
      </c>
      <c r="C102" s="231" t="s">
        <v>376</v>
      </c>
      <c r="D102" s="232" t="s">
        <v>1278</v>
      </c>
      <c r="E102" s="187" t="s">
        <v>42</v>
      </c>
      <c r="F102" s="187" t="s">
        <v>56</v>
      </c>
      <c r="G102" s="187" t="s">
        <v>36</v>
      </c>
      <c r="H102" s="187" t="s">
        <v>37</v>
      </c>
      <c r="I102" s="189">
        <v>178</v>
      </c>
      <c r="J102" s="212">
        <v>45261</v>
      </c>
      <c r="K102" s="212">
        <v>46721</v>
      </c>
      <c r="L102" s="212"/>
      <c r="M102" s="189">
        <v>0</v>
      </c>
      <c r="N102" s="190" t="s">
        <v>52</v>
      </c>
      <c r="O102" s="190">
        <f>$C$3</f>
        <v>24.4</v>
      </c>
      <c r="P102" s="191">
        <v>0</v>
      </c>
      <c r="Q102" s="192">
        <v>0</v>
      </c>
      <c r="R102" s="190"/>
      <c r="S102" s="192"/>
      <c r="T102" s="192"/>
      <c r="U102" s="192"/>
      <c r="V102" s="192"/>
      <c r="W102" s="213"/>
      <c r="X102" s="216"/>
      <c r="Y102" s="216"/>
      <c r="Z102" s="189"/>
      <c r="AA102" s="192"/>
      <c r="AB102" s="190"/>
      <c r="AC102" s="192" t="s">
        <v>8</v>
      </c>
      <c r="AD102" s="192" t="s">
        <v>8</v>
      </c>
      <c r="AE102" s="192" t="s">
        <v>8</v>
      </c>
      <c r="AF102" s="189"/>
      <c r="AG102" s="334"/>
    </row>
    <row r="103" spans="2:33" ht="15" customHeight="1">
      <c r="B103" s="187" t="s">
        <v>377</v>
      </c>
      <c r="C103" s="188" t="s">
        <v>378</v>
      </c>
      <c r="D103" s="187" t="s">
        <v>379</v>
      </c>
      <c r="E103" s="187" t="s">
        <v>34</v>
      </c>
      <c r="F103" s="187" t="s">
        <v>35</v>
      </c>
      <c r="G103" s="187" t="s">
        <v>36</v>
      </c>
      <c r="H103" s="187" t="s">
        <v>37</v>
      </c>
      <c r="I103" s="189">
        <v>100.1</v>
      </c>
      <c r="J103" s="212">
        <v>43647</v>
      </c>
      <c r="K103" s="212">
        <v>47483</v>
      </c>
      <c r="L103" s="212"/>
      <c r="M103" s="189">
        <v>1903.9</v>
      </c>
      <c r="N103" s="190" t="s">
        <v>38</v>
      </c>
      <c r="O103" s="190">
        <v>1</v>
      </c>
      <c r="P103" s="191">
        <f t="shared" ref="P103:P114" si="22">IF(N103="CZK",M103/O103,M103)</f>
        <v>1903.9</v>
      </c>
      <c r="Q103" s="192">
        <f t="shared" ref="Q103:Q114" si="23">IF(I103&gt;0,P103/I103,"")</f>
        <v>19.019980019980022</v>
      </c>
      <c r="R103" s="190"/>
      <c r="S103" s="193">
        <v>199</v>
      </c>
      <c r="T103" s="189">
        <f t="shared" ref="T103:T117" si="24">I103</f>
        <v>100.1</v>
      </c>
      <c r="U103" s="334">
        <f>S103*I103</f>
        <v>19919.899999999998</v>
      </c>
      <c r="V103" s="190" t="s">
        <v>44</v>
      </c>
      <c r="W103" s="214" t="s">
        <v>45</v>
      </c>
      <c r="X103" s="215">
        <v>46388</v>
      </c>
      <c r="Y103" s="191">
        <f t="shared" ref="Y103:Y109" si="25">P103*$Y$4</f>
        <v>51.405300000000004</v>
      </c>
      <c r="Z103" s="189">
        <v>41.84</v>
      </c>
      <c r="AA103" s="193">
        <f t="shared" ref="AA103:AA130" si="26">Z103*I103</f>
        <v>4188.1840000000002</v>
      </c>
      <c r="AB103" s="190" t="s">
        <v>380</v>
      </c>
      <c r="AC103" s="190" t="s">
        <v>96</v>
      </c>
      <c r="AD103" s="334">
        <v>247342</v>
      </c>
      <c r="AE103" s="190" t="s">
        <v>52</v>
      </c>
      <c r="AF103" s="189"/>
      <c r="AG103" s="334"/>
    </row>
    <row r="104" spans="2:33" ht="15" customHeight="1">
      <c r="B104" s="187" t="s">
        <v>381</v>
      </c>
      <c r="C104" s="188" t="s">
        <v>382</v>
      </c>
      <c r="D104" s="187" t="s">
        <v>383</v>
      </c>
      <c r="E104" s="187" t="s">
        <v>34</v>
      </c>
      <c r="F104" s="187" t="s">
        <v>35</v>
      </c>
      <c r="G104" s="187" t="s">
        <v>36</v>
      </c>
      <c r="H104" s="187" t="s">
        <v>37</v>
      </c>
      <c r="I104" s="189">
        <v>133</v>
      </c>
      <c r="J104" s="212">
        <v>43647</v>
      </c>
      <c r="K104" s="212">
        <v>47299</v>
      </c>
      <c r="L104" s="212"/>
      <c r="M104" s="189">
        <v>4190.83</v>
      </c>
      <c r="N104" s="190" t="s">
        <v>38</v>
      </c>
      <c r="O104" s="190">
        <v>1</v>
      </c>
      <c r="P104" s="191">
        <f t="shared" si="22"/>
        <v>4190.83</v>
      </c>
      <c r="Q104" s="192">
        <f t="shared" si="23"/>
        <v>31.509999999999998</v>
      </c>
      <c r="R104" s="190"/>
      <c r="S104" s="193">
        <v>199</v>
      </c>
      <c r="T104" s="189">
        <f t="shared" si="24"/>
        <v>133</v>
      </c>
      <c r="U104" s="334">
        <f>S104*I104</f>
        <v>26467</v>
      </c>
      <c r="V104" s="190" t="s">
        <v>44</v>
      </c>
      <c r="W104" s="213" t="s">
        <v>45</v>
      </c>
      <c r="X104" s="216">
        <v>46388</v>
      </c>
      <c r="Y104" s="191">
        <f t="shared" si="25"/>
        <v>113.15241</v>
      </c>
      <c r="Z104" s="189">
        <v>42.38</v>
      </c>
      <c r="AA104" s="193">
        <f t="shared" si="26"/>
        <v>5636.54</v>
      </c>
      <c r="AB104" s="190" t="s">
        <v>83</v>
      </c>
      <c r="AC104" s="190" t="s">
        <v>51</v>
      </c>
      <c r="AD104" s="334">
        <v>389129</v>
      </c>
      <c r="AE104" s="190" t="s">
        <v>52</v>
      </c>
      <c r="AF104" s="189"/>
      <c r="AG104" s="334"/>
    </row>
    <row r="105" spans="2:33" ht="15" customHeight="1">
      <c r="B105" s="187" t="s">
        <v>384</v>
      </c>
      <c r="C105" s="188" t="s">
        <v>385</v>
      </c>
      <c r="D105" s="187" t="s">
        <v>386</v>
      </c>
      <c r="E105" s="187" t="s">
        <v>34</v>
      </c>
      <c r="F105" s="187" t="s">
        <v>35</v>
      </c>
      <c r="G105" s="187" t="s">
        <v>36</v>
      </c>
      <c r="H105" s="187" t="s">
        <v>37</v>
      </c>
      <c r="I105" s="189">
        <v>97</v>
      </c>
      <c r="J105" s="212">
        <v>44510</v>
      </c>
      <c r="K105" s="212">
        <v>46700</v>
      </c>
      <c r="L105" s="212"/>
      <c r="M105" s="189">
        <v>3676.3</v>
      </c>
      <c r="N105" s="190" t="s">
        <v>38</v>
      </c>
      <c r="O105" s="190">
        <v>1</v>
      </c>
      <c r="P105" s="191">
        <f t="shared" si="22"/>
        <v>3676.3</v>
      </c>
      <c r="Q105" s="192">
        <f t="shared" si="23"/>
        <v>37.9</v>
      </c>
      <c r="R105" s="190"/>
      <c r="S105" s="193">
        <v>199</v>
      </c>
      <c r="T105" s="189">
        <f t="shared" si="24"/>
        <v>97</v>
      </c>
      <c r="U105" s="334">
        <f>S105*I105</f>
        <v>19303</v>
      </c>
      <c r="V105" s="190" t="s">
        <v>44</v>
      </c>
      <c r="W105" s="214" t="s">
        <v>45</v>
      </c>
      <c r="X105" s="215">
        <v>46388</v>
      </c>
      <c r="Y105" s="191">
        <f t="shared" si="25"/>
        <v>99.260100000000008</v>
      </c>
      <c r="Z105" s="189">
        <v>41.75</v>
      </c>
      <c r="AA105" s="193">
        <f t="shared" si="26"/>
        <v>4049.75</v>
      </c>
      <c r="AB105" s="190" t="s">
        <v>83</v>
      </c>
      <c r="AC105" s="190" t="s">
        <v>51</v>
      </c>
      <c r="AD105" s="334">
        <v>428870</v>
      </c>
      <c r="AE105" s="190" t="s">
        <v>52</v>
      </c>
      <c r="AF105" s="189"/>
      <c r="AG105" s="334"/>
    </row>
    <row r="106" spans="2:33" ht="15" customHeight="1">
      <c r="B106" s="187" t="s">
        <v>387</v>
      </c>
      <c r="C106" s="188" t="s">
        <v>388</v>
      </c>
      <c r="D106" s="187" t="s">
        <v>389</v>
      </c>
      <c r="E106" s="187" t="s">
        <v>34</v>
      </c>
      <c r="F106" s="187" t="s">
        <v>35</v>
      </c>
      <c r="G106" s="187" t="s">
        <v>36</v>
      </c>
      <c r="H106" s="187" t="s">
        <v>37</v>
      </c>
      <c r="I106" s="189">
        <v>92</v>
      </c>
      <c r="J106" s="212">
        <v>43647</v>
      </c>
      <c r="K106" s="212">
        <v>47300</v>
      </c>
      <c r="L106" s="212"/>
      <c r="M106" s="189">
        <v>3864.92</v>
      </c>
      <c r="N106" s="190" t="s">
        <v>38</v>
      </c>
      <c r="O106" s="190">
        <v>1</v>
      </c>
      <c r="P106" s="191">
        <f t="shared" si="22"/>
        <v>3864.92</v>
      </c>
      <c r="Q106" s="192">
        <f t="shared" si="23"/>
        <v>42.01</v>
      </c>
      <c r="R106" s="190"/>
      <c r="S106" s="193">
        <v>199</v>
      </c>
      <c r="T106" s="189">
        <f t="shared" si="24"/>
        <v>92</v>
      </c>
      <c r="U106" s="334">
        <f>S106*I106</f>
        <v>18308</v>
      </c>
      <c r="V106" s="190" t="s">
        <v>44</v>
      </c>
      <c r="W106" s="213" t="s">
        <v>45</v>
      </c>
      <c r="X106" s="216">
        <v>46388</v>
      </c>
      <c r="Y106" s="191">
        <f t="shared" si="25"/>
        <v>104.35284</v>
      </c>
      <c r="Z106" s="189">
        <v>42.38</v>
      </c>
      <c r="AA106" s="193">
        <f t="shared" si="26"/>
        <v>3898.96</v>
      </c>
      <c r="AB106" s="190" t="s">
        <v>83</v>
      </c>
      <c r="AC106" s="190" t="s">
        <v>51</v>
      </c>
      <c r="AD106" s="334">
        <v>356335</v>
      </c>
      <c r="AE106" s="190" t="s">
        <v>52</v>
      </c>
      <c r="AF106" s="189"/>
      <c r="AG106" s="334"/>
    </row>
    <row r="107" spans="2:33" ht="15" customHeight="1">
      <c r="B107" s="187" t="s">
        <v>390</v>
      </c>
      <c r="C107" s="188" t="s">
        <v>391</v>
      </c>
      <c r="D107" s="187" t="s">
        <v>392</v>
      </c>
      <c r="E107" s="187" t="s">
        <v>34</v>
      </c>
      <c r="F107" s="187" t="s">
        <v>35</v>
      </c>
      <c r="G107" s="187" t="s">
        <v>36</v>
      </c>
      <c r="H107" s="187" t="s">
        <v>37</v>
      </c>
      <c r="I107" s="189">
        <v>109</v>
      </c>
      <c r="J107" s="212">
        <v>44958</v>
      </c>
      <c r="K107" s="212">
        <v>46783</v>
      </c>
      <c r="L107" s="212"/>
      <c r="M107" s="189">
        <v>2891.77</v>
      </c>
      <c r="N107" s="190" t="s">
        <v>38</v>
      </c>
      <c r="O107" s="190">
        <v>1</v>
      </c>
      <c r="P107" s="191">
        <f t="shared" si="22"/>
        <v>2891.77</v>
      </c>
      <c r="Q107" s="192">
        <f t="shared" si="23"/>
        <v>26.53</v>
      </c>
      <c r="R107" s="190"/>
      <c r="S107" s="193">
        <v>199</v>
      </c>
      <c r="T107" s="189">
        <f t="shared" si="24"/>
        <v>109</v>
      </c>
      <c r="U107" s="334">
        <f>S107*I107</f>
        <v>21691</v>
      </c>
      <c r="V107" s="190" t="s">
        <v>44</v>
      </c>
      <c r="W107" s="214" t="s">
        <v>45</v>
      </c>
      <c r="X107" s="215">
        <v>46388</v>
      </c>
      <c r="Y107" s="191">
        <f t="shared" si="25"/>
        <v>78.077789999999993</v>
      </c>
      <c r="Z107" s="189">
        <v>35.74</v>
      </c>
      <c r="AA107" s="193">
        <f t="shared" si="26"/>
        <v>3895.6600000000003</v>
      </c>
      <c r="AB107" s="190" t="s">
        <v>83</v>
      </c>
      <c r="AC107" s="190" t="s">
        <v>51</v>
      </c>
      <c r="AD107" s="334">
        <v>359345</v>
      </c>
      <c r="AE107" s="190" t="s">
        <v>52</v>
      </c>
      <c r="AF107" s="189"/>
      <c r="AG107" s="334"/>
    </row>
    <row r="108" spans="2:33" ht="15" customHeight="1">
      <c r="B108" s="187" t="s">
        <v>393</v>
      </c>
      <c r="C108" s="188" t="s">
        <v>391</v>
      </c>
      <c r="D108" s="187" t="s">
        <v>916</v>
      </c>
      <c r="E108" s="187" t="s">
        <v>34</v>
      </c>
      <c r="F108" s="187" t="s">
        <v>50</v>
      </c>
      <c r="G108" s="187" t="s">
        <v>36</v>
      </c>
      <c r="H108" s="187" t="s">
        <v>37</v>
      </c>
      <c r="I108" s="189">
        <v>324</v>
      </c>
      <c r="J108" s="212">
        <v>46023</v>
      </c>
      <c r="K108" s="212">
        <v>46763</v>
      </c>
      <c r="L108" s="212"/>
      <c r="M108" s="189">
        <v>1620</v>
      </c>
      <c r="N108" s="190" t="s">
        <v>38</v>
      </c>
      <c r="O108" s="190">
        <v>1</v>
      </c>
      <c r="P108" s="191">
        <f t="shared" si="22"/>
        <v>1620</v>
      </c>
      <c r="Q108" s="192">
        <f t="shared" si="23"/>
        <v>5</v>
      </c>
      <c r="R108" s="190"/>
      <c r="S108" s="193">
        <v>199</v>
      </c>
      <c r="T108" s="189">
        <f t="shared" si="24"/>
        <v>324</v>
      </c>
      <c r="U108" s="334">
        <v>71242</v>
      </c>
      <c r="V108" s="190" t="s">
        <v>44</v>
      </c>
      <c r="W108" s="213" t="s">
        <v>45</v>
      </c>
      <c r="X108" s="216">
        <v>46388</v>
      </c>
      <c r="Y108" s="191">
        <f t="shared" si="25"/>
        <v>43.74</v>
      </c>
      <c r="Z108" s="189">
        <v>35.74</v>
      </c>
      <c r="AA108" s="193">
        <f t="shared" si="26"/>
        <v>11579.76</v>
      </c>
      <c r="AB108" s="190" t="s">
        <v>83</v>
      </c>
      <c r="AC108" s="190" t="s">
        <v>51</v>
      </c>
      <c r="AD108" s="334">
        <v>539959</v>
      </c>
      <c r="AE108" s="190" t="s">
        <v>52</v>
      </c>
      <c r="AF108" s="189"/>
      <c r="AG108" s="334"/>
    </row>
    <row r="109" spans="2:33" ht="15" customHeight="1">
      <c r="B109" s="187" t="s">
        <v>394</v>
      </c>
      <c r="C109" s="188" t="s">
        <v>1218</v>
      </c>
      <c r="D109" s="187" t="s">
        <v>396</v>
      </c>
      <c r="E109" s="187" t="s">
        <v>34</v>
      </c>
      <c r="F109" s="187" t="s">
        <v>280</v>
      </c>
      <c r="G109" s="187" t="s">
        <v>36</v>
      </c>
      <c r="H109" s="187" t="s">
        <v>37</v>
      </c>
      <c r="I109" s="189">
        <f>212.7/2</f>
        <v>106.35</v>
      </c>
      <c r="J109" s="212">
        <v>46293</v>
      </c>
      <c r="K109" s="212">
        <v>48180</v>
      </c>
      <c r="L109" s="212"/>
      <c r="M109" s="189">
        <v>2761</v>
      </c>
      <c r="N109" s="190" t="s">
        <v>38</v>
      </c>
      <c r="O109" s="190">
        <v>1</v>
      </c>
      <c r="P109" s="191">
        <f t="shared" si="22"/>
        <v>2761</v>
      </c>
      <c r="Q109" s="192">
        <f t="shared" si="23"/>
        <v>25.961448048895157</v>
      </c>
      <c r="R109" s="190" t="s">
        <v>102</v>
      </c>
      <c r="S109" s="193">
        <v>199</v>
      </c>
      <c r="T109" s="189">
        <f t="shared" si="24"/>
        <v>106.35</v>
      </c>
      <c r="U109" s="334">
        <f t="shared" ref="U109:U130" si="27">S109*I109</f>
        <v>21163.649999999998</v>
      </c>
      <c r="V109" s="190" t="s">
        <v>44</v>
      </c>
      <c r="W109" s="214"/>
      <c r="X109" s="215"/>
      <c r="Y109" s="191">
        <f t="shared" si="25"/>
        <v>74.546999999999997</v>
      </c>
      <c r="Z109" s="189"/>
      <c r="AA109" s="193">
        <f t="shared" si="26"/>
        <v>0</v>
      </c>
      <c r="AB109" s="190"/>
      <c r="AC109" s="190"/>
      <c r="AD109" s="334"/>
      <c r="AE109" s="190"/>
      <c r="AF109" s="189"/>
      <c r="AG109" s="334"/>
    </row>
    <row r="110" spans="2:33" ht="15" customHeight="1">
      <c r="B110" s="187" t="s">
        <v>397</v>
      </c>
      <c r="C110" s="188" t="s">
        <v>351</v>
      </c>
      <c r="D110" s="187" t="s">
        <v>352</v>
      </c>
      <c r="E110" s="187" t="s">
        <v>100</v>
      </c>
      <c r="F110" s="187" t="s">
        <v>129</v>
      </c>
      <c r="G110" s="187" t="s">
        <v>65</v>
      </c>
      <c r="H110" s="187" t="s">
        <v>37</v>
      </c>
      <c r="I110" s="189">
        <v>51</v>
      </c>
      <c r="J110" s="212">
        <v>45383</v>
      </c>
      <c r="K110" s="212">
        <v>47376</v>
      </c>
      <c r="L110" s="212"/>
      <c r="M110" s="189">
        <v>626.28</v>
      </c>
      <c r="N110" s="190" t="s">
        <v>38</v>
      </c>
      <c r="O110" s="190">
        <v>1</v>
      </c>
      <c r="P110" s="191">
        <f t="shared" si="22"/>
        <v>626.28</v>
      </c>
      <c r="Q110" s="192">
        <f t="shared" si="23"/>
        <v>12.28</v>
      </c>
      <c r="R110" s="190"/>
      <c r="S110" s="193">
        <v>151.24</v>
      </c>
      <c r="T110" s="189">
        <f t="shared" si="24"/>
        <v>51</v>
      </c>
      <c r="U110" s="334">
        <f t="shared" si="27"/>
        <v>7713.2400000000007</v>
      </c>
      <c r="V110" s="190" t="s">
        <v>72</v>
      </c>
      <c r="W110" s="213" t="s">
        <v>45</v>
      </c>
      <c r="X110" s="216">
        <v>46388</v>
      </c>
      <c r="Y110" s="191">
        <f t="shared" ref="Y110:Y114" si="28">P110*$Y$4</f>
        <v>16.909559999999999</v>
      </c>
      <c r="Z110" s="189"/>
      <c r="AA110" s="193">
        <f t="shared" si="26"/>
        <v>0</v>
      </c>
      <c r="AB110" s="190"/>
      <c r="AC110" s="190" t="s">
        <v>96</v>
      </c>
      <c r="AD110" s="334"/>
      <c r="AE110" s="190"/>
      <c r="AF110" s="189"/>
      <c r="AG110" s="334"/>
    </row>
    <row r="111" spans="2:33" ht="15" customHeight="1">
      <c r="B111" s="187" t="s">
        <v>398</v>
      </c>
      <c r="C111" s="188" t="s">
        <v>399</v>
      </c>
      <c r="D111" s="187" t="s">
        <v>400</v>
      </c>
      <c r="E111" s="187" t="s">
        <v>34</v>
      </c>
      <c r="F111" s="187" t="s">
        <v>280</v>
      </c>
      <c r="G111" s="187" t="s">
        <v>36</v>
      </c>
      <c r="H111" s="187" t="s">
        <v>37</v>
      </c>
      <c r="I111" s="189">
        <v>55</v>
      </c>
      <c r="J111" s="212">
        <v>44056</v>
      </c>
      <c r="K111" s="212">
        <v>47707</v>
      </c>
      <c r="L111" s="212"/>
      <c r="M111" s="189">
        <v>2535.5</v>
      </c>
      <c r="N111" s="190" t="s">
        <v>38</v>
      </c>
      <c r="O111" s="190">
        <v>1</v>
      </c>
      <c r="P111" s="191">
        <f t="shared" si="22"/>
        <v>2535.5</v>
      </c>
      <c r="Q111" s="192">
        <f t="shared" si="23"/>
        <v>46.1</v>
      </c>
      <c r="R111" s="190"/>
      <c r="S111" s="193">
        <v>199</v>
      </c>
      <c r="T111" s="189">
        <f t="shared" si="24"/>
        <v>55</v>
      </c>
      <c r="U111" s="334">
        <f t="shared" si="27"/>
        <v>10945</v>
      </c>
      <c r="V111" s="190" t="s">
        <v>44</v>
      </c>
      <c r="W111" s="214" t="s">
        <v>45</v>
      </c>
      <c r="X111" s="215">
        <v>46388</v>
      </c>
      <c r="Y111" s="191">
        <f t="shared" si="28"/>
        <v>68.458500000000001</v>
      </c>
      <c r="Z111" s="189">
        <v>41.84</v>
      </c>
      <c r="AA111" s="193">
        <f t="shared" si="26"/>
        <v>2301.2000000000003</v>
      </c>
      <c r="AB111" s="190" t="s">
        <v>83</v>
      </c>
      <c r="AC111" s="190" t="s">
        <v>51</v>
      </c>
      <c r="AD111" s="334">
        <v>372444</v>
      </c>
      <c r="AE111" s="190" t="s">
        <v>52</v>
      </c>
      <c r="AF111" s="189"/>
      <c r="AG111" s="334"/>
    </row>
    <row r="112" spans="2:33" ht="15" customHeight="1">
      <c r="B112" s="187" t="s">
        <v>401</v>
      </c>
      <c r="C112" s="188" t="s">
        <v>399</v>
      </c>
      <c r="D112" s="187" t="s">
        <v>400</v>
      </c>
      <c r="E112" s="187" t="s">
        <v>34</v>
      </c>
      <c r="F112" s="187" t="s">
        <v>280</v>
      </c>
      <c r="G112" s="187" t="s">
        <v>304</v>
      </c>
      <c r="H112" s="187" t="s">
        <v>37</v>
      </c>
      <c r="I112" s="189">
        <v>30</v>
      </c>
      <c r="J112" s="212">
        <v>44056</v>
      </c>
      <c r="K112" s="212">
        <v>47707</v>
      </c>
      <c r="L112" s="212"/>
      <c r="M112" s="189">
        <v>583.79999999999995</v>
      </c>
      <c r="N112" s="190" t="s">
        <v>38</v>
      </c>
      <c r="O112" s="190">
        <v>1</v>
      </c>
      <c r="P112" s="191">
        <f t="shared" si="22"/>
        <v>583.79999999999995</v>
      </c>
      <c r="Q112" s="192">
        <f t="shared" si="23"/>
        <v>19.459999999999997</v>
      </c>
      <c r="R112" s="190"/>
      <c r="S112" s="193">
        <v>199</v>
      </c>
      <c r="T112" s="189">
        <f t="shared" si="24"/>
        <v>30</v>
      </c>
      <c r="U112" s="334">
        <f t="shared" si="27"/>
        <v>5970</v>
      </c>
      <c r="V112" s="190" t="s">
        <v>44</v>
      </c>
      <c r="W112" s="213" t="s">
        <v>45</v>
      </c>
      <c r="X112" s="216">
        <v>46388</v>
      </c>
      <c r="Y112" s="191">
        <f t="shared" si="28"/>
        <v>15.762599999999999</v>
      </c>
      <c r="Z112" s="189">
        <v>41.84</v>
      </c>
      <c r="AA112" s="193">
        <f t="shared" si="26"/>
        <v>1255.2</v>
      </c>
      <c r="AB112" s="190" t="s">
        <v>83</v>
      </c>
      <c r="AC112" s="190"/>
      <c r="AD112" s="334"/>
      <c r="AE112" s="190" t="s">
        <v>52</v>
      </c>
      <c r="AF112" s="189"/>
      <c r="AG112" s="334"/>
    </row>
    <row r="113" spans="2:33" ht="15" customHeight="1">
      <c r="B113" s="187" t="s">
        <v>402</v>
      </c>
      <c r="C113" s="188" t="s">
        <v>378</v>
      </c>
      <c r="D113" s="187" t="s">
        <v>403</v>
      </c>
      <c r="E113" s="187" t="s">
        <v>34</v>
      </c>
      <c r="F113" s="187" t="s">
        <v>35</v>
      </c>
      <c r="G113" s="187" t="s">
        <v>36</v>
      </c>
      <c r="H113" s="187" t="s">
        <v>37</v>
      </c>
      <c r="I113" s="189">
        <v>74</v>
      </c>
      <c r="J113" s="212">
        <v>43647</v>
      </c>
      <c r="K113" s="212">
        <v>47483</v>
      </c>
      <c r="L113" s="212"/>
      <c r="M113" s="189">
        <v>1595.44</v>
      </c>
      <c r="N113" s="190" t="s">
        <v>38</v>
      </c>
      <c r="O113" s="190">
        <v>1</v>
      </c>
      <c r="P113" s="191">
        <f t="shared" si="22"/>
        <v>1595.44</v>
      </c>
      <c r="Q113" s="192">
        <f t="shared" si="23"/>
        <v>21.560000000000002</v>
      </c>
      <c r="R113" s="190"/>
      <c r="S113" s="193">
        <v>199</v>
      </c>
      <c r="T113" s="189">
        <f t="shared" si="24"/>
        <v>74</v>
      </c>
      <c r="U113" s="334">
        <f t="shared" si="27"/>
        <v>14726</v>
      </c>
      <c r="V113" s="190" t="s">
        <v>44</v>
      </c>
      <c r="W113" s="214" t="s">
        <v>45</v>
      </c>
      <c r="X113" s="215">
        <v>46388</v>
      </c>
      <c r="Y113" s="191">
        <f t="shared" si="28"/>
        <v>43.076880000000003</v>
      </c>
      <c r="Z113" s="189">
        <v>41.84</v>
      </c>
      <c r="AA113" s="193">
        <f t="shared" si="26"/>
        <v>3096.1600000000003</v>
      </c>
      <c r="AB113" s="190" t="s">
        <v>404</v>
      </c>
      <c r="AC113" s="190" t="s">
        <v>96</v>
      </c>
      <c r="AD113" s="334">
        <v>200000</v>
      </c>
      <c r="AE113" s="190" t="s">
        <v>52</v>
      </c>
      <c r="AF113" s="189"/>
      <c r="AG113" s="334"/>
    </row>
    <row r="114" spans="2:33" ht="15" customHeight="1">
      <c r="B114" s="187" t="s">
        <v>405</v>
      </c>
      <c r="C114" s="188" t="s">
        <v>406</v>
      </c>
      <c r="D114" s="187" t="s">
        <v>407</v>
      </c>
      <c r="E114" s="187" t="s">
        <v>100</v>
      </c>
      <c r="F114" s="187" t="s">
        <v>344</v>
      </c>
      <c r="G114" s="187" t="s">
        <v>36</v>
      </c>
      <c r="H114" s="187" t="s">
        <v>37</v>
      </c>
      <c r="I114" s="189">
        <v>451</v>
      </c>
      <c r="J114" s="212">
        <v>43657</v>
      </c>
      <c r="K114" s="212">
        <v>47493</v>
      </c>
      <c r="L114" s="212"/>
      <c r="M114" s="189">
        <v>5218.07</v>
      </c>
      <c r="N114" s="190" t="s">
        <v>38</v>
      </c>
      <c r="O114" s="190">
        <v>1</v>
      </c>
      <c r="P114" s="191">
        <f t="shared" si="22"/>
        <v>5218.07</v>
      </c>
      <c r="Q114" s="192">
        <f t="shared" si="23"/>
        <v>11.569999999999999</v>
      </c>
      <c r="R114" s="190"/>
      <c r="S114" s="193">
        <v>199</v>
      </c>
      <c r="T114" s="189">
        <f t="shared" si="24"/>
        <v>451</v>
      </c>
      <c r="U114" s="334">
        <f t="shared" si="27"/>
        <v>89749</v>
      </c>
      <c r="V114" s="190" t="s">
        <v>44</v>
      </c>
      <c r="W114" s="213" t="s">
        <v>45</v>
      </c>
      <c r="X114" s="216">
        <v>46388</v>
      </c>
      <c r="Y114" s="191">
        <f t="shared" si="28"/>
        <v>140.88789</v>
      </c>
      <c r="Z114" s="189">
        <v>42.38</v>
      </c>
      <c r="AA114" s="193">
        <f t="shared" si="26"/>
        <v>19113.38</v>
      </c>
      <c r="AB114" s="190" t="s">
        <v>122</v>
      </c>
      <c r="AC114" s="190" t="s">
        <v>96</v>
      </c>
      <c r="AD114" s="334">
        <v>929530</v>
      </c>
      <c r="AE114" s="190" t="s">
        <v>52</v>
      </c>
      <c r="AF114" s="189"/>
      <c r="AG114" s="334"/>
    </row>
    <row r="115" spans="2:33" ht="15" customHeight="1">
      <c r="B115" s="187" t="s">
        <v>408</v>
      </c>
      <c r="C115" s="188" t="s">
        <v>378</v>
      </c>
      <c r="D115" s="187" t="s">
        <v>409</v>
      </c>
      <c r="E115" s="187" t="s">
        <v>34</v>
      </c>
      <c r="F115" s="187" t="s">
        <v>35</v>
      </c>
      <c r="G115" s="187" t="s">
        <v>36</v>
      </c>
      <c r="H115" s="187" t="s">
        <v>37</v>
      </c>
      <c r="I115" s="189">
        <v>340.5</v>
      </c>
      <c r="J115" s="212">
        <v>45138</v>
      </c>
      <c r="K115" s="212">
        <v>47043</v>
      </c>
      <c r="L115" s="212"/>
      <c r="M115" s="189">
        <v>0</v>
      </c>
      <c r="N115" s="190" t="s">
        <v>52</v>
      </c>
      <c r="O115" s="190">
        <f>$C$3</f>
        <v>24.4</v>
      </c>
      <c r="P115" s="191"/>
      <c r="Q115" s="192"/>
      <c r="R115" s="190"/>
      <c r="S115" s="193">
        <v>199</v>
      </c>
      <c r="T115" s="189">
        <f t="shared" si="24"/>
        <v>340.5</v>
      </c>
      <c r="U115" s="334">
        <f t="shared" si="27"/>
        <v>67759.5</v>
      </c>
      <c r="V115" s="190" t="s">
        <v>44</v>
      </c>
      <c r="W115" s="214" t="s">
        <v>410</v>
      </c>
      <c r="X115" s="215">
        <v>46753</v>
      </c>
      <c r="Y115" s="215"/>
      <c r="Z115" s="189">
        <v>34.659999999999997</v>
      </c>
      <c r="AA115" s="193">
        <f t="shared" si="26"/>
        <v>11801.73</v>
      </c>
      <c r="AB115" s="190" t="s">
        <v>113</v>
      </c>
      <c r="AC115" s="190" t="s">
        <v>96</v>
      </c>
      <c r="AD115" s="334">
        <v>716631</v>
      </c>
      <c r="AE115" s="190" t="s">
        <v>52</v>
      </c>
      <c r="AF115" s="189"/>
      <c r="AG115" s="334"/>
    </row>
    <row r="116" spans="2:33" ht="15" customHeight="1">
      <c r="B116" s="187" t="s">
        <v>411</v>
      </c>
      <c r="C116" s="188" t="s">
        <v>412</v>
      </c>
      <c r="D116" s="187" t="s">
        <v>413</v>
      </c>
      <c r="E116" s="187" t="s">
        <v>140</v>
      </c>
      <c r="F116" s="187" t="s">
        <v>140</v>
      </c>
      <c r="G116" s="187" t="s">
        <v>36</v>
      </c>
      <c r="H116" s="187" t="s">
        <v>37</v>
      </c>
      <c r="I116" s="189">
        <v>297</v>
      </c>
      <c r="J116" s="212">
        <v>41487</v>
      </c>
      <c r="K116" s="212">
        <v>48213</v>
      </c>
      <c r="L116" s="212"/>
      <c r="M116" s="189">
        <v>2714.58</v>
      </c>
      <c r="N116" s="190" t="s">
        <v>38</v>
      </c>
      <c r="O116" s="190">
        <v>1</v>
      </c>
      <c r="P116" s="191">
        <f t="shared" ref="P116:P131" si="29">IF(N116="CZK",M116/O116,M116)</f>
        <v>2714.58</v>
      </c>
      <c r="Q116" s="192">
        <f t="shared" ref="Q116:Q131" si="30">IF(I116&gt;0,P116/I116,"")</f>
        <v>9.14</v>
      </c>
      <c r="R116" s="190"/>
      <c r="S116" s="193">
        <v>190.61</v>
      </c>
      <c r="T116" s="189">
        <f t="shared" si="24"/>
        <v>297</v>
      </c>
      <c r="U116" s="334">
        <f t="shared" si="27"/>
        <v>56611.170000000006</v>
      </c>
      <c r="V116" s="190" t="s">
        <v>44</v>
      </c>
      <c r="W116" s="213" t="s">
        <v>45</v>
      </c>
      <c r="X116" s="216">
        <v>46388</v>
      </c>
      <c r="Y116" s="191">
        <f t="shared" ref="Y116:Y119" si="31">P116*$Y$4</f>
        <v>73.293660000000003</v>
      </c>
      <c r="Z116" s="189"/>
      <c r="AA116" s="193">
        <f t="shared" si="26"/>
        <v>0</v>
      </c>
      <c r="AB116" s="190"/>
      <c r="AC116" s="190" t="s">
        <v>51</v>
      </c>
      <c r="AD116" s="334">
        <v>377388</v>
      </c>
      <c r="AE116" s="190" t="s">
        <v>52</v>
      </c>
      <c r="AF116" s="189"/>
      <c r="AG116" s="334"/>
    </row>
    <row r="117" spans="2:33" ht="15" customHeight="1">
      <c r="B117" s="187" t="s">
        <v>414</v>
      </c>
      <c r="C117" s="188" t="s">
        <v>415</v>
      </c>
      <c r="D117" s="187" t="s">
        <v>416</v>
      </c>
      <c r="E117" s="187" t="s">
        <v>69</v>
      </c>
      <c r="F117" s="187" t="s">
        <v>79</v>
      </c>
      <c r="G117" s="187" t="s">
        <v>36</v>
      </c>
      <c r="H117" s="187" t="s">
        <v>37</v>
      </c>
      <c r="I117" s="189">
        <v>101</v>
      </c>
      <c r="J117" s="212">
        <v>45170</v>
      </c>
      <c r="K117" s="212">
        <v>48822</v>
      </c>
      <c r="L117" s="212"/>
      <c r="M117" s="189">
        <v>319.16000000000003</v>
      </c>
      <c r="N117" s="190" t="s">
        <v>38</v>
      </c>
      <c r="O117" s="190">
        <v>1</v>
      </c>
      <c r="P117" s="191">
        <f t="shared" si="29"/>
        <v>319.16000000000003</v>
      </c>
      <c r="Q117" s="192">
        <f t="shared" si="30"/>
        <v>3.16</v>
      </c>
      <c r="R117" s="190"/>
      <c r="S117" s="193">
        <v>178.54</v>
      </c>
      <c r="T117" s="189">
        <f t="shared" si="24"/>
        <v>101</v>
      </c>
      <c r="U117" s="334">
        <f t="shared" si="27"/>
        <v>18032.54</v>
      </c>
      <c r="V117" s="190" t="s">
        <v>44</v>
      </c>
      <c r="W117" s="214" t="s">
        <v>45</v>
      </c>
      <c r="X117" s="215">
        <v>46388</v>
      </c>
      <c r="Y117" s="191">
        <f t="shared" si="31"/>
        <v>8.6173200000000012</v>
      </c>
      <c r="Z117" s="189">
        <v>0</v>
      </c>
      <c r="AA117" s="193">
        <f t="shared" si="26"/>
        <v>0</v>
      </c>
      <c r="AB117" s="190"/>
      <c r="AC117" s="190" t="s">
        <v>51</v>
      </c>
      <c r="AD117" s="334">
        <v>83517</v>
      </c>
      <c r="AE117" s="190" t="s">
        <v>52</v>
      </c>
      <c r="AF117" s="189"/>
      <c r="AG117" s="334"/>
    </row>
    <row r="118" spans="2:33" ht="15" customHeight="1">
      <c r="B118" s="187" t="s">
        <v>417</v>
      </c>
      <c r="C118" s="188" t="s">
        <v>368</v>
      </c>
      <c r="D118" s="187" t="s">
        <v>369</v>
      </c>
      <c r="E118" s="187" t="s">
        <v>34</v>
      </c>
      <c r="F118" s="187" t="s">
        <v>280</v>
      </c>
      <c r="G118" s="187" t="s">
        <v>65</v>
      </c>
      <c r="H118" s="187" t="s">
        <v>37</v>
      </c>
      <c r="I118" s="189">
        <v>20.100000000000001</v>
      </c>
      <c r="J118" s="212">
        <v>43663</v>
      </c>
      <c r="K118" s="212">
        <v>47315</v>
      </c>
      <c r="L118" s="212"/>
      <c r="M118" s="189">
        <v>72.56</v>
      </c>
      <c r="N118" s="190" t="s">
        <v>38</v>
      </c>
      <c r="O118" s="190">
        <v>1</v>
      </c>
      <c r="P118" s="191">
        <f t="shared" si="29"/>
        <v>72.56</v>
      </c>
      <c r="Q118" s="192">
        <f t="shared" si="30"/>
        <v>3.6099502487562187</v>
      </c>
      <c r="R118" s="190"/>
      <c r="S118" s="193"/>
      <c r="T118" s="189">
        <v>0</v>
      </c>
      <c r="U118" s="334">
        <f t="shared" si="27"/>
        <v>0</v>
      </c>
      <c r="V118" s="190" t="s">
        <v>44</v>
      </c>
      <c r="W118" s="213" t="s">
        <v>45</v>
      </c>
      <c r="X118" s="216">
        <v>46388</v>
      </c>
      <c r="Y118" s="191">
        <f t="shared" si="31"/>
        <v>1.95912</v>
      </c>
      <c r="Z118" s="189">
        <v>0</v>
      </c>
      <c r="AA118" s="193">
        <f t="shared" si="26"/>
        <v>0</v>
      </c>
      <c r="AB118" s="190"/>
      <c r="AC118" s="190" t="s">
        <v>96</v>
      </c>
      <c r="AD118" s="334"/>
      <c r="AE118" s="190" t="s">
        <v>52</v>
      </c>
      <c r="AF118" s="189"/>
      <c r="AG118" s="334"/>
    </row>
    <row r="119" spans="2:33" ht="15" customHeight="1">
      <c r="B119" s="187" t="s">
        <v>418</v>
      </c>
      <c r="C119" s="188" t="s">
        <v>148</v>
      </c>
      <c r="D119" s="187" t="s">
        <v>185</v>
      </c>
      <c r="E119" s="187" t="s">
        <v>150</v>
      </c>
      <c r="F119" s="187" t="s">
        <v>150</v>
      </c>
      <c r="G119" s="187" t="s">
        <v>65</v>
      </c>
      <c r="H119" s="187" t="s">
        <v>37</v>
      </c>
      <c r="I119" s="189">
        <v>22.8</v>
      </c>
      <c r="J119" s="212">
        <v>44126</v>
      </c>
      <c r="K119" s="212">
        <v>47514</v>
      </c>
      <c r="L119" s="212"/>
      <c r="M119" s="189">
        <v>115.82</v>
      </c>
      <c r="N119" s="190" t="s">
        <v>38</v>
      </c>
      <c r="O119" s="190">
        <v>1</v>
      </c>
      <c r="P119" s="191">
        <f t="shared" si="29"/>
        <v>115.82</v>
      </c>
      <c r="Q119" s="192">
        <f t="shared" si="30"/>
        <v>5.079824561403508</v>
      </c>
      <c r="R119" s="190"/>
      <c r="S119" s="193"/>
      <c r="T119" s="189">
        <f t="shared" ref="T119:T130" si="32">I119</f>
        <v>22.8</v>
      </c>
      <c r="U119" s="334">
        <f t="shared" si="27"/>
        <v>0</v>
      </c>
      <c r="V119" s="190" t="s">
        <v>72</v>
      </c>
      <c r="W119" s="214" t="s">
        <v>45</v>
      </c>
      <c r="X119" s="215">
        <v>46388</v>
      </c>
      <c r="Y119" s="191">
        <f t="shared" si="31"/>
        <v>3.1271399999999998</v>
      </c>
      <c r="Z119" s="189">
        <v>0</v>
      </c>
      <c r="AA119" s="193">
        <f t="shared" si="26"/>
        <v>0</v>
      </c>
      <c r="AB119" s="190"/>
      <c r="AC119" s="190"/>
      <c r="AD119" s="334"/>
      <c r="AE119" s="190"/>
      <c r="AF119" s="189"/>
      <c r="AG119" s="334"/>
    </row>
    <row r="120" spans="2:33" ht="15" customHeight="1">
      <c r="B120" s="187" t="s">
        <v>419</v>
      </c>
      <c r="C120" s="188" t="s">
        <v>420</v>
      </c>
      <c r="D120" s="187" t="s">
        <v>421</v>
      </c>
      <c r="E120" s="187" t="s">
        <v>34</v>
      </c>
      <c r="F120" s="187" t="s">
        <v>280</v>
      </c>
      <c r="G120" s="187" t="s">
        <v>65</v>
      </c>
      <c r="H120" s="187" t="s">
        <v>37</v>
      </c>
      <c r="I120" s="189">
        <v>21.5</v>
      </c>
      <c r="J120" s="212">
        <v>43374</v>
      </c>
      <c r="K120" s="212">
        <v>46660</v>
      </c>
      <c r="L120" s="212"/>
      <c r="M120" s="189">
        <v>4200</v>
      </c>
      <c r="N120" s="190" t="s">
        <v>52</v>
      </c>
      <c r="O120" s="190">
        <f>$C$3</f>
        <v>24.4</v>
      </c>
      <c r="P120" s="191">
        <f t="shared" si="29"/>
        <v>172.13114754098362</v>
      </c>
      <c r="Q120" s="192">
        <f t="shared" si="30"/>
        <v>8.0060998856271457</v>
      </c>
      <c r="R120" s="190"/>
      <c r="S120" s="193">
        <v>9.3000000000000007</v>
      </c>
      <c r="T120" s="189">
        <f t="shared" si="32"/>
        <v>21.5</v>
      </c>
      <c r="U120" s="334">
        <f t="shared" si="27"/>
        <v>199.95000000000002</v>
      </c>
      <c r="V120" s="190" t="s">
        <v>44</v>
      </c>
      <c r="W120" s="213"/>
      <c r="X120" s="216"/>
      <c r="Y120" s="216"/>
      <c r="Z120" s="189"/>
      <c r="AA120" s="193">
        <f t="shared" si="26"/>
        <v>0</v>
      </c>
      <c r="AB120" s="190"/>
      <c r="AC120" s="190" t="s">
        <v>51</v>
      </c>
      <c r="AD120" s="334"/>
      <c r="AE120" s="190" t="s">
        <v>52</v>
      </c>
      <c r="AF120" s="189"/>
      <c r="AG120" s="334"/>
    </row>
    <row r="121" spans="2:33" ht="15" customHeight="1">
      <c r="B121" s="187" t="s">
        <v>422</v>
      </c>
      <c r="C121" s="188" t="s">
        <v>423</v>
      </c>
      <c r="D121" s="187" t="s">
        <v>424</v>
      </c>
      <c r="E121" s="187" t="s">
        <v>150</v>
      </c>
      <c r="F121" s="187" t="s">
        <v>150</v>
      </c>
      <c r="G121" s="187" t="s">
        <v>65</v>
      </c>
      <c r="H121" s="187" t="s">
        <v>37</v>
      </c>
      <c r="I121" s="189">
        <v>25.5</v>
      </c>
      <c r="J121" s="212">
        <v>44562</v>
      </c>
      <c r="K121" s="212">
        <v>46752</v>
      </c>
      <c r="L121" s="212"/>
      <c r="M121" s="189">
        <v>3200</v>
      </c>
      <c r="N121" s="190" t="s">
        <v>52</v>
      </c>
      <c r="O121" s="190">
        <f>$C$3</f>
        <v>24.4</v>
      </c>
      <c r="P121" s="191">
        <f t="shared" si="29"/>
        <v>131.14754098360658</v>
      </c>
      <c r="Q121" s="192">
        <f t="shared" si="30"/>
        <v>5.1430408228865323</v>
      </c>
      <c r="R121" s="190"/>
      <c r="S121" s="193"/>
      <c r="T121" s="189">
        <f t="shared" si="32"/>
        <v>25.5</v>
      </c>
      <c r="U121" s="334">
        <f t="shared" si="27"/>
        <v>0</v>
      </c>
      <c r="V121" s="190" t="s">
        <v>72</v>
      </c>
      <c r="W121" s="214"/>
      <c r="X121" s="215"/>
      <c r="Y121" s="215"/>
      <c r="Z121" s="189"/>
      <c r="AA121" s="193">
        <f t="shared" si="26"/>
        <v>0</v>
      </c>
      <c r="AB121" s="190"/>
      <c r="AC121" s="190"/>
      <c r="AD121" s="334"/>
      <c r="AE121" s="190"/>
      <c r="AF121" s="189"/>
      <c r="AG121" s="334"/>
    </row>
    <row r="122" spans="2:33" ht="15" customHeight="1">
      <c r="B122" s="232" t="s">
        <v>425</v>
      </c>
      <c r="C122" s="231" t="s">
        <v>426</v>
      </c>
      <c r="D122" s="232" t="s">
        <v>426</v>
      </c>
      <c r="E122" s="187" t="s">
        <v>42</v>
      </c>
      <c r="F122" s="187" t="s">
        <v>56</v>
      </c>
      <c r="G122" s="187" t="s">
        <v>65</v>
      </c>
      <c r="H122" s="187" t="s">
        <v>37</v>
      </c>
      <c r="I122" s="189">
        <v>31</v>
      </c>
      <c r="J122" s="212">
        <v>45576</v>
      </c>
      <c r="K122" s="212">
        <v>46660</v>
      </c>
      <c r="L122" s="212"/>
      <c r="M122" s="189">
        <v>0</v>
      </c>
      <c r="N122" s="190" t="s">
        <v>52</v>
      </c>
      <c r="O122" s="190">
        <f>$C$3</f>
        <v>24.4</v>
      </c>
      <c r="P122" s="191">
        <v>0</v>
      </c>
      <c r="Q122" s="191">
        <v>0</v>
      </c>
      <c r="R122" s="190"/>
      <c r="S122" s="193"/>
      <c r="T122" s="189">
        <f t="shared" si="32"/>
        <v>31</v>
      </c>
      <c r="U122" s="334">
        <f t="shared" si="27"/>
        <v>0</v>
      </c>
      <c r="V122" s="190"/>
      <c r="W122" s="213"/>
      <c r="X122" s="216"/>
      <c r="Y122" s="216"/>
      <c r="Z122" s="189"/>
      <c r="AA122" s="193">
        <f t="shared" si="26"/>
        <v>0</v>
      </c>
      <c r="AB122" s="190"/>
      <c r="AC122" s="190"/>
      <c r="AD122" s="334"/>
      <c r="AE122" s="190"/>
      <c r="AF122" s="189"/>
      <c r="AG122" s="334"/>
    </row>
    <row r="123" spans="2:33" ht="15" customHeight="1">
      <c r="B123" s="187" t="s">
        <v>427</v>
      </c>
      <c r="C123" s="188" t="s">
        <v>428</v>
      </c>
      <c r="D123" s="187" t="s">
        <v>429</v>
      </c>
      <c r="E123" s="187" t="s">
        <v>69</v>
      </c>
      <c r="F123" s="187" t="s">
        <v>79</v>
      </c>
      <c r="G123" s="187" t="s">
        <v>65</v>
      </c>
      <c r="H123" s="187" t="s">
        <v>37</v>
      </c>
      <c r="I123" s="189">
        <v>114</v>
      </c>
      <c r="J123" s="212">
        <v>44805</v>
      </c>
      <c r="K123" s="212"/>
      <c r="L123" s="212"/>
      <c r="M123" s="189">
        <v>123.12</v>
      </c>
      <c r="N123" s="190" t="s">
        <v>38</v>
      </c>
      <c r="O123" s="190">
        <v>1</v>
      </c>
      <c r="P123" s="191">
        <f t="shared" si="29"/>
        <v>123.12</v>
      </c>
      <c r="Q123" s="192">
        <f t="shared" si="30"/>
        <v>1.08</v>
      </c>
      <c r="R123" s="190"/>
      <c r="S123" s="193"/>
      <c r="T123" s="189">
        <f t="shared" si="32"/>
        <v>114</v>
      </c>
      <c r="U123" s="334">
        <f t="shared" si="27"/>
        <v>0</v>
      </c>
      <c r="V123" s="190" t="s">
        <v>72</v>
      </c>
      <c r="W123" s="214"/>
      <c r="X123" s="215"/>
      <c r="Y123" s="215"/>
      <c r="Z123" s="189">
        <v>0</v>
      </c>
      <c r="AA123" s="193">
        <f t="shared" si="26"/>
        <v>0</v>
      </c>
      <c r="AB123" s="190"/>
      <c r="AC123" s="190"/>
      <c r="AD123" s="334"/>
      <c r="AE123" s="190"/>
      <c r="AF123" s="189"/>
      <c r="AG123" s="334"/>
    </row>
    <row r="124" spans="2:33" ht="15" customHeight="1">
      <c r="B124" s="187" t="s">
        <v>430</v>
      </c>
      <c r="C124" s="188" t="s">
        <v>428</v>
      </c>
      <c r="D124" s="187" t="s">
        <v>429</v>
      </c>
      <c r="E124" s="187" t="s">
        <v>69</v>
      </c>
      <c r="F124" s="187" t="s">
        <v>79</v>
      </c>
      <c r="G124" s="187" t="s">
        <v>65</v>
      </c>
      <c r="H124" s="187" t="s">
        <v>37</v>
      </c>
      <c r="I124" s="189">
        <v>50</v>
      </c>
      <c r="J124" s="212">
        <v>44805</v>
      </c>
      <c r="K124" s="212"/>
      <c r="L124" s="212"/>
      <c r="M124" s="189">
        <v>54</v>
      </c>
      <c r="N124" s="190" t="s">
        <v>38</v>
      </c>
      <c r="O124" s="190">
        <v>1</v>
      </c>
      <c r="P124" s="191">
        <f t="shared" si="29"/>
        <v>54</v>
      </c>
      <c r="Q124" s="192">
        <f t="shared" si="30"/>
        <v>1.08</v>
      </c>
      <c r="R124" s="190"/>
      <c r="S124" s="193"/>
      <c r="T124" s="189">
        <f t="shared" si="32"/>
        <v>50</v>
      </c>
      <c r="U124" s="334">
        <f t="shared" si="27"/>
        <v>0</v>
      </c>
      <c r="V124" s="190" t="s">
        <v>72</v>
      </c>
      <c r="W124" s="213"/>
      <c r="X124" s="216"/>
      <c r="Y124" s="216"/>
      <c r="Z124" s="189">
        <v>0</v>
      </c>
      <c r="AA124" s="193">
        <f t="shared" si="26"/>
        <v>0</v>
      </c>
      <c r="AB124" s="190"/>
      <c r="AC124" s="190"/>
      <c r="AD124" s="334"/>
      <c r="AE124" s="190"/>
      <c r="AF124" s="189"/>
      <c r="AG124" s="334"/>
    </row>
    <row r="125" spans="2:33" ht="15" customHeight="1">
      <c r="B125" s="187" t="s">
        <v>431</v>
      </c>
      <c r="C125" s="188" t="s">
        <v>428</v>
      </c>
      <c r="D125" s="187" t="s">
        <v>429</v>
      </c>
      <c r="E125" s="187" t="s">
        <v>69</v>
      </c>
      <c r="F125" s="187" t="s">
        <v>79</v>
      </c>
      <c r="G125" s="187" t="s">
        <v>65</v>
      </c>
      <c r="H125" s="187" t="s">
        <v>37</v>
      </c>
      <c r="I125" s="189">
        <v>66</v>
      </c>
      <c r="J125" s="212">
        <v>44805</v>
      </c>
      <c r="K125" s="212"/>
      <c r="L125" s="212"/>
      <c r="M125" s="189">
        <v>71.28</v>
      </c>
      <c r="N125" s="190" t="s">
        <v>38</v>
      </c>
      <c r="O125" s="190">
        <v>1</v>
      </c>
      <c r="P125" s="191">
        <f t="shared" si="29"/>
        <v>71.28</v>
      </c>
      <c r="Q125" s="192">
        <f t="shared" si="30"/>
        <v>1.08</v>
      </c>
      <c r="R125" s="190"/>
      <c r="S125" s="193"/>
      <c r="T125" s="189">
        <f t="shared" si="32"/>
        <v>66</v>
      </c>
      <c r="U125" s="334">
        <f t="shared" si="27"/>
        <v>0</v>
      </c>
      <c r="V125" s="190" t="s">
        <v>72</v>
      </c>
      <c r="W125" s="214"/>
      <c r="X125" s="215"/>
      <c r="Y125" s="215"/>
      <c r="Z125" s="189">
        <v>0</v>
      </c>
      <c r="AA125" s="193">
        <f t="shared" si="26"/>
        <v>0</v>
      </c>
      <c r="AB125" s="190"/>
      <c r="AC125" s="190"/>
      <c r="AD125" s="334"/>
      <c r="AE125" s="190"/>
      <c r="AF125" s="189"/>
      <c r="AG125" s="334"/>
    </row>
    <row r="126" spans="2:33" ht="15" customHeight="1">
      <c r="B126" s="187" t="s">
        <v>432</v>
      </c>
      <c r="C126" s="188" t="s">
        <v>428</v>
      </c>
      <c r="D126" s="187" t="s">
        <v>429</v>
      </c>
      <c r="E126" s="187" t="s">
        <v>69</v>
      </c>
      <c r="F126" s="187" t="s">
        <v>79</v>
      </c>
      <c r="G126" s="187" t="s">
        <v>65</v>
      </c>
      <c r="H126" s="187" t="s">
        <v>37</v>
      </c>
      <c r="I126" s="189">
        <v>48</v>
      </c>
      <c r="J126" s="212">
        <v>44805</v>
      </c>
      <c r="K126" s="212"/>
      <c r="L126" s="212"/>
      <c r="M126" s="189">
        <v>51.84</v>
      </c>
      <c r="N126" s="190" t="s">
        <v>38</v>
      </c>
      <c r="O126" s="190">
        <v>1</v>
      </c>
      <c r="P126" s="191">
        <f t="shared" si="29"/>
        <v>51.84</v>
      </c>
      <c r="Q126" s="192">
        <f t="shared" si="30"/>
        <v>1.08</v>
      </c>
      <c r="R126" s="190"/>
      <c r="S126" s="193"/>
      <c r="T126" s="189">
        <f t="shared" si="32"/>
        <v>48</v>
      </c>
      <c r="U126" s="334">
        <f t="shared" si="27"/>
        <v>0</v>
      </c>
      <c r="V126" s="190" t="s">
        <v>72</v>
      </c>
      <c r="W126" s="213"/>
      <c r="X126" s="216"/>
      <c r="Y126" s="216"/>
      <c r="Z126" s="189">
        <v>0</v>
      </c>
      <c r="AA126" s="193">
        <f t="shared" si="26"/>
        <v>0</v>
      </c>
      <c r="AB126" s="190"/>
      <c r="AC126" s="190"/>
      <c r="AD126" s="334"/>
      <c r="AE126" s="190"/>
      <c r="AF126" s="189"/>
      <c r="AG126" s="334"/>
    </row>
    <row r="127" spans="2:33" ht="15" customHeight="1">
      <c r="B127" s="232" t="s">
        <v>433</v>
      </c>
      <c r="C127" s="231" t="s">
        <v>428</v>
      </c>
      <c r="D127" s="232" t="s">
        <v>429</v>
      </c>
      <c r="E127" s="187" t="s">
        <v>69</v>
      </c>
      <c r="F127" s="187" t="s">
        <v>79</v>
      </c>
      <c r="G127" s="187" t="s">
        <v>65</v>
      </c>
      <c r="H127" s="187" t="s">
        <v>37</v>
      </c>
      <c r="I127" s="189">
        <v>50</v>
      </c>
      <c r="J127" s="212">
        <v>45122</v>
      </c>
      <c r="K127" s="212">
        <v>46568</v>
      </c>
      <c r="L127" s="212"/>
      <c r="M127" s="189">
        <v>54</v>
      </c>
      <c r="N127" s="190" t="s">
        <v>38</v>
      </c>
      <c r="O127" s="190">
        <v>1</v>
      </c>
      <c r="P127" s="191">
        <f t="shared" si="29"/>
        <v>54</v>
      </c>
      <c r="Q127" s="192">
        <f t="shared" si="30"/>
        <v>1.08</v>
      </c>
      <c r="R127" s="190"/>
      <c r="S127" s="193"/>
      <c r="T127" s="189">
        <f t="shared" si="32"/>
        <v>50</v>
      </c>
      <c r="U127" s="334">
        <f t="shared" si="27"/>
        <v>0</v>
      </c>
      <c r="V127" s="190" t="s">
        <v>44</v>
      </c>
      <c r="W127" s="214"/>
      <c r="X127" s="215"/>
      <c r="Y127" s="215"/>
      <c r="Z127" s="189"/>
      <c r="AA127" s="193">
        <f t="shared" si="26"/>
        <v>0</v>
      </c>
      <c r="AB127" s="190"/>
      <c r="AC127" s="190"/>
      <c r="AD127" s="334"/>
      <c r="AE127" s="190"/>
      <c r="AF127" s="189"/>
      <c r="AG127" s="334"/>
    </row>
    <row r="128" spans="2:33" ht="15" customHeight="1">
      <c r="B128" s="232" t="s">
        <v>434</v>
      </c>
      <c r="C128" s="231" t="s">
        <v>428</v>
      </c>
      <c r="D128" s="232" t="s">
        <v>429</v>
      </c>
      <c r="E128" s="187" t="s">
        <v>69</v>
      </c>
      <c r="F128" s="187" t="s">
        <v>79</v>
      </c>
      <c r="G128" s="187" t="s">
        <v>65</v>
      </c>
      <c r="H128" s="187" t="s">
        <v>37</v>
      </c>
      <c r="I128" s="189">
        <v>104.25</v>
      </c>
      <c r="J128" s="212">
        <v>45122</v>
      </c>
      <c r="K128" s="212">
        <v>46568</v>
      </c>
      <c r="L128" s="212"/>
      <c r="M128" s="189">
        <v>112.59</v>
      </c>
      <c r="N128" s="190" t="s">
        <v>38</v>
      </c>
      <c r="O128" s="190">
        <v>1</v>
      </c>
      <c r="P128" s="191">
        <f t="shared" si="29"/>
        <v>112.59</v>
      </c>
      <c r="Q128" s="192">
        <f t="shared" si="30"/>
        <v>1.08</v>
      </c>
      <c r="R128" s="190"/>
      <c r="S128" s="193"/>
      <c r="T128" s="189">
        <f t="shared" si="32"/>
        <v>104.25</v>
      </c>
      <c r="U128" s="334">
        <f t="shared" si="27"/>
        <v>0</v>
      </c>
      <c r="V128" s="190" t="s">
        <v>44</v>
      </c>
      <c r="W128" s="213"/>
      <c r="X128" s="216"/>
      <c r="Y128" s="216"/>
      <c r="Z128" s="189"/>
      <c r="AA128" s="193">
        <f t="shared" si="26"/>
        <v>0</v>
      </c>
      <c r="AB128" s="190"/>
      <c r="AC128" s="190"/>
      <c r="AD128" s="334"/>
      <c r="AE128" s="190"/>
      <c r="AF128" s="189"/>
      <c r="AG128" s="334"/>
    </row>
    <row r="129" spans="2:33" ht="15" customHeight="1">
      <c r="B129" s="187" t="s">
        <v>435</v>
      </c>
      <c r="C129" s="188" t="s">
        <v>428</v>
      </c>
      <c r="D129" s="187" t="s">
        <v>429</v>
      </c>
      <c r="E129" s="187" t="s">
        <v>69</v>
      </c>
      <c r="F129" s="187" t="s">
        <v>79</v>
      </c>
      <c r="G129" s="187" t="s">
        <v>65</v>
      </c>
      <c r="H129" s="187" t="s">
        <v>37</v>
      </c>
      <c r="I129" s="189">
        <v>10.5</v>
      </c>
      <c r="J129" s="212">
        <v>45996</v>
      </c>
      <c r="K129" s="212">
        <v>46568</v>
      </c>
      <c r="L129" s="212"/>
      <c r="M129" s="189">
        <v>11.34</v>
      </c>
      <c r="N129" s="190" t="s">
        <v>38</v>
      </c>
      <c r="O129" s="190">
        <v>1</v>
      </c>
      <c r="P129" s="191">
        <f t="shared" si="29"/>
        <v>11.34</v>
      </c>
      <c r="Q129" s="192">
        <f t="shared" si="30"/>
        <v>1.08</v>
      </c>
      <c r="R129" s="190"/>
      <c r="S129" s="193"/>
      <c r="T129" s="189">
        <f t="shared" si="32"/>
        <v>10.5</v>
      </c>
      <c r="U129" s="334">
        <f t="shared" si="27"/>
        <v>0</v>
      </c>
      <c r="V129" s="190" t="s">
        <v>44</v>
      </c>
      <c r="W129" s="214"/>
      <c r="X129" s="215"/>
      <c r="Y129" s="215"/>
      <c r="Z129" s="189"/>
      <c r="AA129" s="193">
        <f t="shared" si="26"/>
        <v>0</v>
      </c>
      <c r="AB129" s="190"/>
      <c r="AC129" s="190"/>
      <c r="AD129" s="334"/>
      <c r="AE129" s="190"/>
      <c r="AF129" s="189"/>
      <c r="AG129" s="334"/>
    </row>
    <row r="130" spans="2:33" ht="15" customHeight="1">
      <c r="B130" s="187" t="s">
        <v>436</v>
      </c>
      <c r="C130" s="188" t="s">
        <v>437</v>
      </c>
      <c r="D130" s="187" t="s">
        <v>438</v>
      </c>
      <c r="E130" s="187" t="s">
        <v>69</v>
      </c>
      <c r="F130" s="187" t="s">
        <v>79</v>
      </c>
      <c r="G130" s="187" t="s">
        <v>439</v>
      </c>
      <c r="H130" s="187" t="s">
        <v>37</v>
      </c>
      <c r="I130" s="189">
        <v>135</v>
      </c>
      <c r="J130" s="212">
        <v>43670</v>
      </c>
      <c r="K130" s="212">
        <v>48096</v>
      </c>
      <c r="L130" s="212"/>
      <c r="M130" s="189">
        <v>39628.14</v>
      </c>
      <c r="N130" s="190" t="s">
        <v>52</v>
      </c>
      <c r="O130" s="190">
        <f>$C$3</f>
        <v>24.4</v>
      </c>
      <c r="P130" s="191">
        <f t="shared" si="29"/>
        <v>1624.1040983606558</v>
      </c>
      <c r="Q130" s="192">
        <f t="shared" si="30"/>
        <v>12.030400728597451</v>
      </c>
      <c r="R130" s="190"/>
      <c r="S130" s="193">
        <v>39.619999999999997</v>
      </c>
      <c r="T130" s="189">
        <f t="shared" si="32"/>
        <v>135</v>
      </c>
      <c r="U130" s="334">
        <f t="shared" si="27"/>
        <v>5348.7</v>
      </c>
      <c r="V130" s="190" t="s">
        <v>44</v>
      </c>
      <c r="W130" s="213" t="s">
        <v>45</v>
      </c>
      <c r="X130" s="216">
        <v>46388</v>
      </c>
      <c r="Y130" s="191">
        <f t="shared" ref="Y130" si="33">P130*$Y$4</f>
        <v>43.850810655737703</v>
      </c>
      <c r="Z130" s="189">
        <v>0</v>
      </c>
      <c r="AA130" s="193">
        <f t="shared" si="26"/>
        <v>0</v>
      </c>
      <c r="AB130" s="190"/>
      <c r="AC130" s="190" t="s">
        <v>51</v>
      </c>
      <c r="AD130" s="334">
        <v>133452</v>
      </c>
      <c r="AE130" s="190"/>
      <c r="AF130" s="189"/>
      <c r="AG130" s="334"/>
    </row>
    <row r="131" spans="2:33" ht="15" customHeight="1">
      <c r="B131" s="187" t="s">
        <v>1089</v>
      </c>
      <c r="C131" s="188" t="s">
        <v>171</v>
      </c>
      <c r="D131" s="188" t="s">
        <v>172</v>
      </c>
      <c r="E131" s="187" t="s">
        <v>100</v>
      </c>
      <c r="F131" s="187" t="s">
        <v>129</v>
      </c>
      <c r="G131" s="187" t="s">
        <v>65</v>
      </c>
      <c r="H131" s="187" t="s">
        <v>37</v>
      </c>
      <c r="I131" s="189">
        <v>40</v>
      </c>
      <c r="J131" s="212">
        <v>45566</v>
      </c>
      <c r="K131" s="212">
        <v>46521</v>
      </c>
      <c r="L131" s="190"/>
      <c r="M131" s="189">
        <v>50</v>
      </c>
      <c r="N131" s="190" t="s">
        <v>52</v>
      </c>
      <c r="O131" s="190">
        <f>$C$3</f>
        <v>24.4</v>
      </c>
      <c r="P131" s="191">
        <f t="shared" si="29"/>
        <v>2.0491803278688527</v>
      </c>
      <c r="Q131" s="192">
        <f t="shared" si="30"/>
        <v>5.122950819672132E-2</v>
      </c>
      <c r="R131" s="190"/>
      <c r="S131" s="193"/>
      <c r="T131" s="189"/>
      <c r="U131" s="334"/>
      <c r="V131" s="190" t="s">
        <v>44</v>
      </c>
      <c r="W131" s="214"/>
      <c r="X131" s="215"/>
      <c r="Y131" s="215"/>
      <c r="Z131" s="189"/>
      <c r="AA131" s="193"/>
      <c r="AB131" s="190"/>
      <c r="AC131" s="190"/>
      <c r="AD131" s="334"/>
      <c r="AE131" s="190"/>
      <c r="AF131" s="189"/>
      <c r="AG131" s="334"/>
    </row>
    <row r="132" spans="2:33" ht="15" customHeight="1">
      <c r="B132" s="232" t="s">
        <v>1090</v>
      </c>
      <c r="C132" s="231" t="s">
        <v>399</v>
      </c>
      <c r="D132" s="231" t="s">
        <v>400</v>
      </c>
      <c r="E132" s="187" t="s">
        <v>34</v>
      </c>
      <c r="F132" s="187" t="s">
        <v>280</v>
      </c>
      <c r="G132" s="187" t="s">
        <v>65</v>
      </c>
      <c r="H132" s="187" t="s">
        <v>37</v>
      </c>
      <c r="I132" s="189">
        <v>27.8</v>
      </c>
      <c r="J132" s="212">
        <v>45352</v>
      </c>
      <c r="K132" s="212">
        <v>46446</v>
      </c>
      <c r="L132" s="212"/>
      <c r="M132" s="189">
        <v>0</v>
      </c>
      <c r="N132" s="190" t="s">
        <v>52</v>
      </c>
      <c r="O132" s="190">
        <f>$C$3</f>
        <v>24.4</v>
      </c>
      <c r="P132" s="191">
        <v>0</v>
      </c>
      <c r="Q132" s="191">
        <v>0</v>
      </c>
      <c r="R132" s="190"/>
      <c r="S132" s="193"/>
      <c r="T132" s="189"/>
      <c r="U132" s="334"/>
      <c r="V132" s="191" t="s">
        <v>8</v>
      </c>
      <c r="W132" s="213"/>
      <c r="X132" s="216"/>
      <c r="Y132" s="216"/>
      <c r="Z132" s="189"/>
      <c r="AA132" s="193"/>
      <c r="AB132" s="190"/>
      <c r="AC132" s="190" t="s">
        <v>51</v>
      </c>
      <c r="AD132" s="334">
        <v>6292</v>
      </c>
      <c r="AE132" s="190" t="s">
        <v>52</v>
      </c>
      <c r="AF132" s="189"/>
      <c r="AG132" s="334"/>
    </row>
    <row r="133" spans="2:33" ht="15" customHeight="1">
      <c r="B133" s="187" t="s">
        <v>440</v>
      </c>
      <c r="C133" s="188" t="s">
        <v>441</v>
      </c>
      <c r="D133" s="187" t="s">
        <v>442</v>
      </c>
      <c r="E133" s="187" t="s">
        <v>42</v>
      </c>
      <c r="F133" s="187" t="s">
        <v>56</v>
      </c>
      <c r="G133" s="187" t="s">
        <v>36</v>
      </c>
      <c r="H133" s="187" t="s">
        <v>37</v>
      </c>
      <c r="I133" s="189">
        <v>1230</v>
      </c>
      <c r="J133" s="212">
        <v>46090</v>
      </c>
      <c r="K133" s="212">
        <v>49834</v>
      </c>
      <c r="L133" s="212"/>
      <c r="M133" s="189">
        <v>5190.6000000000004</v>
      </c>
      <c r="N133" s="190" t="s">
        <v>38</v>
      </c>
      <c r="O133" s="190">
        <v>1</v>
      </c>
      <c r="P133" s="191">
        <f>IF(N133="CZK",M133/O133,M133)</f>
        <v>5190.6000000000004</v>
      </c>
      <c r="Q133" s="192">
        <f>IF(I133&gt;0,P133/I133,"")</f>
        <v>4.2200000000000006</v>
      </c>
      <c r="R133" s="190"/>
      <c r="S133" s="193">
        <v>0</v>
      </c>
      <c r="T133" s="189">
        <f t="shared" ref="T133:T139" si="34">I133</f>
        <v>1230</v>
      </c>
      <c r="U133" s="334">
        <f t="shared" ref="U133:U139" si="35">S133*I133</f>
        <v>0</v>
      </c>
      <c r="V133" s="190" t="s">
        <v>44</v>
      </c>
      <c r="W133" s="214" t="s">
        <v>1111</v>
      </c>
      <c r="X133" s="215">
        <v>46753</v>
      </c>
      <c r="Y133" s="215"/>
      <c r="Z133" s="189">
        <v>0</v>
      </c>
      <c r="AA133" s="193">
        <f t="shared" ref="AA133:AA139" si="36">Z133*I133</f>
        <v>0</v>
      </c>
      <c r="AB133" s="190"/>
      <c r="AC133" s="190" t="s">
        <v>96</v>
      </c>
      <c r="AD133" s="334">
        <v>508730</v>
      </c>
      <c r="AE133" s="190"/>
      <c r="AF133" s="189"/>
      <c r="AG133" s="334"/>
    </row>
    <row r="134" spans="2:33" ht="15" customHeight="1">
      <c r="B134" s="187" t="s">
        <v>443</v>
      </c>
      <c r="C134" s="188" t="s">
        <v>444</v>
      </c>
      <c r="D134" s="187" t="s">
        <v>445</v>
      </c>
      <c r="E134" s="187" t="s">
        <v>94</v>
      </c>
      <c r="F134" s="187" t="s">
        <v>446</v>
      </c>
      <c r="G134" s="187" t="s">
        <v>36</v>
      </c>
      <c r="H134" s="187" t="s">
        <v>37</v>
      </c>
      <c r="I134" s="189">
        <v>353</v>
      </c>
      <c r="J134" s="212">
        <v>46132</v>
      </c>
      <c r="K134" s="212">
        <v>47957</v>
      </c>
      <c r="L134" s="212"/>
      <c r="M134" s="189">
        <v>10237</v>
      </c>
      <c r="N134" s="190" t="s">
        <v>38</v>
      </c>
      <c r="O134" s="190">
        <v>1</v>
      </c>
      <c r="P134" s="191">
        <f>IF(N134="CZK",M134/O134,M134)</f>
        <v>10237</v>
      </c>
      <c r="Q134" s="192">
        <f>IF(I134&gt;0,P134/I134,"")</f>
        <v>29</v>
      </c>
      <c r="R134" s="190" t="s">
        <v>102</v>
      </c>
      <c r="S134" s="193">
        <v>199</v>
      </c>
      <c r="T134" s="189">
        <f t="shared" si="34"/>
        <v>353</v>
      </c>
      <c r="U134" s="334">
        <f t="shared" si="35"/>
        <v>70247</v>
      </c>
      <c r="V134" s="190" t="s">
        <v>44</v>
      </c>
      <c r="W134" s="213"/>
      <c r="X134" s="216"/>
      <c r="Y134" s="216"/>
      <c r="Z134" s="189"/>
      <c r="AA134" s="193">
        <f t="shared" si="36"/>
        <v>0</v>
      </c>
      <c r="AB134" s="190"/>
      <c r="AC134" s="190"/>
      <c r="AD134" s="334"/>
      <c r="AE134" s="190"/>
      <c r="AF134" s="189"/>
      <c r="AG134" s="334"/>
    </row>
    <row r="135" spans="2:33" ht="15" customHeight="1">
      <c r="B135" s="187" t="s">
        <v>447</v>
      </c>
      <c r="C135" s="188" t="s">
        <v>448</v>
      </c>
      <c r="D135" s="187" t="s">
        <v>449</v>
      </c>
      <c r="E135" s="187" t="s">
        <v>34</v>
      </c>
      <c r="F135" s="187" t="s">
        <v>35</v>
      </c>
      <c r="G135" s="187" t="s">
        <v>71</v>
      </c>
      <c r="H135" s="187" t="s">
        <v>37</v>
      </c>
      <c r="I135" s="189">
        <v>238</v>
      </c>
      <c r="J135" s="212">
        <v>46113</v>
      </c>
      <c r="K135" s="212">
        <v>47938</v>
      </c>
      <c r="L135" s="212"/>
      <c r="M135" s="189">
        <v>7021</v>
      </c>
      <c r="N135" s="190" t="s">
        <v>38</v>
      </c>
      <c r="O135" s="190">
        <v>1</v>
      </c>
      <c r="P135" s="191">
        <f>IF(N135="CZK",M135/O135,M135)</f>
        <v>7021</v>
      </c>
      <c r="Q135" s="192">
        <f>IF(I135&gt;0,P135/I135,"")</f>
        <v>29.5</v>
      </c>
      <c r="R135" s="190" t="s">
        <v>102</v>
      </c>
      <c r="S135" s="193">
        <v>199</v>
      </c>
      <c r="T135" s="189">
        <f t="shared" si="34"/>
        <v>238</v>
      </c>
      <c r="U135" s="334">
        <f t="shared" si="35"/>
        <v>47362</v>
      </c>
      <c r="V135" s="190" t="s">
        <v>44</v>
      </c>
      <c r="W135" s="214" t="s">
        <v>45</v>
      </c>
      <c r="X135" s="215">
        <v>46388</v>
      </c>
      <c r="Y135" s="191">
        <f t="shared" ref="Y135" si="37">P135*$Y$4</f>
        <v>189.56700000000001</v>
      </c>
      <c r="Z135" s="189">
        <v>25.28</v>
      </c>
      <c r="AA135" s="193">
        <f t="shared" si="36"/>
        <v>6016.64</v>
      </c>
      <c r="AB135" s="190"/>
      <c r="AC135" s="190"/>
      <c r="AD135" s="334"/>
      <c r="AE135" s="190"/>
      <c r="AF135" s="189"/>
      <c r="AG135" s="334"/>
    </row>
    <row r="136" spans="2:33" ht="15" customHeight="1">
      <c r="B136" s="187" t="s">
        <v>394</v>
      </c>
      <c r="C136" s="188" t="s">
        <v>450</v>
      </c>
      <c r="D136" s="187"/>
      <c r="E136" s="187"/>
      <c r="F136" s="187"/>
      <c r="G136" s="187" t="s">
        <v>65</v>
      </c>
      <c r="H136" s="187" t="s">
        <v>451</v>
      </c>
      <c r="I136" s="189">
        <f>I109</f>
        <v>106.35</v>
      </c>
      <c r="J136" s="212"/>
      <c r="K136" s="212"/>
      <c r="L136" s="212"/>
      <c r="M136" s="189"/>
      <c r="N136" s="190"/>
      <c r="O136" s="190"/>
      <c r="P136" s="191"/>
      <c r="Q136" s="192"/>
      <c r="R136" s="190"/>
      <c r="S136" s="193"/>
      <c r="T136" s="189">
        <f t="shared" si="34"/>
        <v>106.35</v>
      </c>
      <c r="U136" s="334">
        <f t="shared" si="35"/>
        <v>0</v>
      </c>
      <c r="V136" s="190"/>
      <c r="W136" s="213"/>
      <c r="X136" s="216"/>
      <c r="Y136" s="216"/>
      <c r="Z136" s="189"/>
      <c r="AA136" s="193">
        <f t="shared" si="36"/>
        <v>0</v>
      </c>
      <c r="AB136" s="190"/>
      <c r="AC136" s="190"/>
      <c r="AD136" s="334"/>
      <c r="AE136" s="190"/>
      <c r="AF136" s="189">
        <v>25</v>
      </c>
      <c r="AG136" s="334">
        <f>AF136*I136</f>
        <v>2658.75</v>
      </c>
    </row>
    <row r="137" spans="2:33" ht="15" customHeight="1">
      <c r="B137" s="187" t="s">
        <v>452</v>
      </c>
      <c r="C137" s="188" t="s">
        <v>395</v>
      </c>
      <c r="D137" s="187" t="s">
        <v>396</v>
      </c>
      <c r="E137" s="187" t="s">
        <v>34</v>
      </c>
      <c r="F137" s="187" t="s">
        <v>280</v>
      </c>
      <c r="G137" s="187" t="s">
        <v>36</v>
      </c>
      <c r="H137" s="187" t="s">
        <v>37</v>
      </c>
      <c r="I137" s="189">
        <v>251</v>
      </c>
      <c r="J137" s="212">
        <v>46293</v>
      </c>
      <c r="K137" s="212">
        <v>48180</v>
      </c>
      <c r="L137" s="212"/>
      <c r="M137" s="189">
        <v>2761</v>
      </c>
      <c r="N137" s="190" t="s">
        <v>38</v>
      </c>
      <c r="O137" s="190">
        <v>1</v>
      </c>
      <c r="P137" s="191">
        <f>IF(N137="CZK",M137/O137,M137)</f>
        <v>2761</v>
      </c>
      <c r="Q137" s="192">
        <f>IF(I137&gt;0,P137/I137,"")</f>
        <v>11</v>
      </c>
      <c r="R137" s="190" t="s">
        <v>102</v>
      </c>
      <c r="S137" s="193">
        <v>199</v>
      </c>
      <c r="T137" s="189">
        <f t="shared" si="34"/>
        <v>251</v>
      </c>
      <c r="U137" s="334">
        <f t="shared" si="35"/>
        <v>49949</v>
      </c>
      <c r="V137" s="190" t="s">
        <v>44</v>
      </c>
      <c r="W137" s="214"/>
      <c r="X137" s="215"/>
      <c r="Y137" s="215"/>
      <c r="Z137" s="189"/>
      <c r="AA137" s="193">
        <f t="shared" si="36"/>
        <v>0</v>
      </c>
      <c r="AB137" s="190"/>
      <c r="AC137" s="190"/>
      <c r="AD137" s="334"/>
      <c r="AE137" s="190"/>
      <c r="AF137" s="189"/>
      <c r="AG137" s="334"/>
    </row>
    <row r="138" spans="2:33" ht="15" customHeight="1">
      <c r="B138" s="187" t="s">
        <v>453</v>
      </c>
      <c r="C138" s="188" t="s">
        <v>454</v>
      </c>
      <c r="D138" s="187" t="s">
        <v>455</v>
      </c>
      <c r="E138" s="187" t="s">
        <v>34</v>
      </c>
      <c r="F138" s="187" t="s">
        <v>64</v>
      </c>
      <c r="G138" s="187" t="s">
        <v>36</v>
      </c>
      <c r="H138" s="187" t="s">
        <v>37</v>
      </c>
      <c r="I138" s="189">
        <v>250</v>
      </c>
      <c r="J138" s="212">
        <v>46174</v>
      </c>
      <c r="K138" s="212">
        <v>47999</v>
      </c>
      <c r="L138" s="212"/>
      <c r="M138" s="189">
        <v>5375</v>
      </c>
      <c r="N138" s="190" t="s">
        <v>38</v>
      </c>
      <c r="O138" s="190">
        <v>1</v>
      </c>
      <c r="P138" s="191">
        <f>IF(N138="CZK",M138/O138,M138)</f>
        <v>5375</v>
      </c>
      <c r="Q138" s="192">
        <f>IF(I138&gt;0,P138/I138,"")</f>
        <v>21.5</v>
      </c>
      <c r="R138" s="190"/>
      <c r="S138" s="193">
        <v>199</v>
      </c>
      <c r="T138" s="189">
        <f t="shared" si="34"/>
        <v>250</v>
      </c>
      <c r="U138" s="334">
        <f t="shared" si="35"/>
        <v>49750</v>
      </c>
      <c r="V138" s="190" t="s">
        <v>44</v>
      </c>
      <c r="W138" s="213"/>
      <c r="X138" s="216"/>
      <c r="Y138" s="191">
        <f t="shared" ref="Y138" si="38">P138*$Y$4</f>
        <v>145.125</v>
      </c>
      <c r="Z138" s="189"/>
      <c r="AA138" s="193">
        <f t="shared" si="36"/>
        <v>0</v>
      </c>
      <c r="AB138" s="190"/>
      <c r="AC138" s="190"/>
      <c r="AD138" s="334"/>
      <c r="AE138" s="190"/>
      <c r="AF138" s="189"/>
      <c r="AG138" s="334"/>
    </row>
    <row r="139" spans="2:33" ht="15" customHeight="1">
      <c r="B139" s="187" t="s">
        <v>456</v>
      </c>
      <c r="C139" s="188" t="s">
        <v>457</v>
      </c>
      <c r="D139" s="187" t="s">
        <v>458</v>
      </c>
      <c r="E139" s="187" t="s">
        <v>34</v>
      </c>
      <c r="F139" s="187" t="s">
        <v>50</v>
      </c>
      <c r="G139" s="187" t="s">
        <v>36</v>
      </c>
      <c r="H139" s="187" t="s">
        <v>37</v>
      </c>
      <c r="I139" s="189">
        <v>105</v>
      </c>
      <c r="J139" s="212">
        <v>46146</v>
      </c>
      <c r="K139" s="212">
        <v>47972</v>
      </c>
      <c r="L139" s="212"/>
      <c r="M139" s="189">
        <v>2205</v>
      </c>
      <c r="N139" s="190" t="s">
        <v>38</v>
      </c>
      <c r="O139" s="190">
        <v>1</v>
      </c>
      <c r="P139" s="191">
        <f>IF(N139="CZK",M139/O139,M139)</f>
        <v>2205</v>
      </c>
      <c r="Q139" s="192">
        <f>IF(I139&gt;0,P139/I139,"")</f>
        <v>21</v>
      </c>
      <c r="R139" s="190" t="s">
        <v>102</v>
      </c>
      <c r="S139" s="193"/>
      <c r="T139" s="189">
        <f t="shared" si="34"/>
        <v>105</v>
      </c>
      <c r="U139" s="334">
        <f t="shared" si="35"/>
        <v>0</v>
      </c>
      <c r="V139" s="190" t="s">
        <v>44</v>
      </c>
      <c r="W139" s="214"/>
      <c r="X139" s="215"/>
      <c r="Y139" s="215"/>
      <c r="Z139" s="189"/>
      <c r="AA139" s="193">
        <f t="shared" si="36"/>
        <v>0</v>
      </c>
      <c r="AB139" s="190"/>
      <c r="AC139" s="190"/>
      <c r="AD139" s="334"/>
      <c r="AE139" s="190"/>
      <c r="AF139" s="189"/>
      <c r="AG139" s="334"/>
    </row>
    <row r="140" spans="2:33" ht="15" customHeight="1">
      <c r="B140" s="232" t="s">
        <v>1277</v>
      </c>
      <c r="C140" s="392" t="s">
        <v>474</v>
      </c>
      <c r="D140" s="209" t="s">
        <v>475</v>
      </c>
      <c r="E140" s="187" t="s">
        <v>69</v>
      </c>
      <c r="F140" s="187" t="s">
        <v>79</v>
      </c>
      <c r="G140" s="187" t="s">
        <v>36</v>
      </c>
      <c r="H140" s="187" t="s">
        <v>37</v>
      </c>
      <c r="I140" s="189">
        <v>0</v>
      </c>
      <c r="J140" s="212">
        <v>44441</v>
      </c>
      <c r="K140" s="212">
        <v>46387</v>
      </c>
      <c r="L140" s="212"/>
      <c r="M140" s="189">
        <v>48930</v>
      </c>
      <c r="N140" s="190" t="s">
        <v>52</v>
      </c>
      <c r="O140" s="190">
        <f>$C$3</f>
        <v>24.4</v>
      </c>
      <c r="P140" s="191">
        <f>IF(N140="CZK",M140/O140,M140)</f>
        <v>2005.3278688524592</v>
      </c>
      <c r="Q140" s="192" t="s">
        <v>8</v>
      </c>
      <c r="R140" s="190"/>
      <c r="S140" s="193">
        <v>1500</v>
      </c>
      <c r="T140" s="189"/>
      <c r="U140" s="193">
        <v>1500</v>
      </c>
      <c r="V140" s="190" t="s">
        <v>44</v>
      </c>
      <c r="W140" s="214"/>
      <c r="X140" s="215"/>
      <c r="Y140" s="215"/>
      <c r="Z140" s="189"/>
      <c r="AA140" s="193">
        <v>0</v>
      </c>
      <c r="AB140" s="190"/>
      <c r="AC140" s="190" t="s">
        <v>51</v>
      </c>
      <c r="AD140" s="334">
        <v>112530</v>
      </c>
      <c r="AE140" s="190" t="s">
        <v>52</v>
      </c>
      <c r="AF140" s="189"/>
      <c r="AG140" s="334"/>
    </row>
    <row r="141" spans="2:33" ht="15" customHeight="1">
      <c r="B141" s="188" t="s">
        <v>459</v>
      </c>
      <c r="C141" s="188" t="s">
        <v>450</v>
      </c>
      <c r="D141" s="187"/>
      <c r="E141" s="187"/>
      <c r="F141" s="187"/>
      <c r="G141" s="187" t="s">
        <v>36</v>
      </c>
      <c r="H141" s="187" t="s">
        <v>451</v>
      </c>
      <c r="I141" s="189">
        <v>89.1</v>
      </c>
      <c r="J141" s="212"/>
      <c r="K141" s="212"/>
      <c r="L141" s="212"/>
      <c r="M141" s="189"/>
      <c r="N141" s="190" t="s">
        <v>38</v>
      </c>
      <c r="O141" s="190">
        <v>1</v>
      </c>
      <c r="P141" s="191"/>
      <c r="Q141" s="192"/>
      <c r="R141" s="190"/>
      <c r="S141" s="193"/>
      <c r="T141" s="189">
        <f>I141</f>
        <v>89.1</v>
      </c>
      <c r="U141" s="334">
        <f>S141*I141</f>
        <v>0</v>
      </c>
      <c r="V141" s="190"/>
      <c r="W141" s="211"/>
      <c r="X141" s="349"/>
      <c r="Y141" s="349"/>
      <c r="Z141" s="189"/>
      <c r="AA141" s="193">
        <f>Z141*I141</f>
        <v>0</v>
      </c>
      <c r="AB141" s="190"/>
      <c r="AC141" s="190"/>
      <c r="AD141" s="334"/>
      <c r="AE141" s="190"/>
      <c r="AF141" s="189">
        <v>4</v>
      </c>
      <c r="AG141" s="334">
        <f>AF141*I141</f>
        <v>356.4</v>
      </c>
    </row>
    <row r="142" spans="2:33" ht="15" customHeight="1">
      <c r="B142" s="188" t="s">
        <v>460</v>
      </c>
      <c r="C142" s="188" t="s">
        <v>450</v>
      </c>
      <c r="D142" s="187"/>
      <c r="E142" s="187"/>
      <c r="F142" s="187"/>
      <c r="G142" s="187" t="s">
        <v>36</v>
      </c>
      <c r="H142" s="187" t="s">
        <v>451</v>
      </c>
      <c r="I142" s="189">
        <v>89.3</v>
      </c>
      <c r="J142" s="212"/>
      <c r="K142" s="212"/>
      <c r="L142" s="212"/>
      <c r="M142" s="189"/>
      <c r="N142" s="190" t="s">
        <v>38</v>
      </c>
      <c r="O142" s="190">
        <v>1</v>
      </c>
      <c r="P142" s="191"/>
      <c r="Q142" s="192"/>
      <c r="R142" s="190"/>
      <c r="S142" s="193"/>
      <c r="T142" s="189">
        <f>I142</f>
        <v>89.3</v>
      </c>
      <c r="U142" s="334">
        <f>S142*I142</f>
        <v>0</v>
      </c>
      <c r="V142" s="190"/>
      <c r="W142" s="211"/>
      <c r="X142" s="349"/>
      <c r="Y142" s="349"/>
      <c r="Z142" s="189"/>
      <c r="AA142" s="193">
        <f>Z142*I142</f>
        <v>0</v>
      </c>
      <c r="AB142" s="190"/>
      <c r="AC142" s="190"/>
      <c r="AD142" s="334"/>
      <c r="AE142" s="190"/>
      <c r="AF142" s="189">
        <v>4</v>
      </c>
      <c r="AG142" s="334">
        <f>AF142*I142</f>
        <v>357.2</v>
      </c>
    </row>
    <row r="143" spans="2:33" s="208" customFormat="1">
      <c r="B143" s="207" t="s">
        <v>1187</v>
      </c>
      <c r="C143" s="207"/>
      <c r="D143" s="207"/>
      <c r="E143" s="207"/>
      <c r="F143" s="207"/>
      <c r="G143" s="207"/>
      <c r="H143" s="207"/>
      <c r="I143" s="333">
        <f>SUM(I6:I142)</f>
        <v>42636.85</v>
      </c>
      <c r="J143" s="207"/>
      <c r="K143" s="207"/>
      <c r="L143" s="207"/>
      <c r="M143" s="207"/>
      <c r="N143" s="207"/>
      <c r="O143" s="207"/>
      <c r="P143" s="207">
        <f>SUM(P6:P142)</f>
        <v>524565.07098360662</v>
      </c>
      <c r="Q143" s="207"/>
      <c r="R143" s="207"/>
      <c r="S143" s="207"/>
      <c r="T143" s="207"/>
      <c r="U143" s="333"/>
      <c r="V143" s="207"/>
      <c r="W143" s="207"/>
      <c r="X143" s="207"/>
      <c r="Y143" s="207">
        <f>SUM(Y6:Y142)</f>
        <v>13069.704723639348</v>
      </c>
      <c r="Z143" s="207"/>
      <c r="AA143" s="207"/>
      <c r="AB143" s="207"/>
      <c r="AC143" s="207"/>
      <c r="AD143" s="333"/>
      <c r="AE143" s="207"/>
      <c r="AF143" s="207"/>
      <c r="AG143" s="333">
        <f>SUM(AG6:AG142)</f>
        <v>5277.3499999999995</v>
      </c>
    </row>
    <row r="144" spans="2:33">
      <c r="B144" s="380"/>
      <c r="C144" s="380"/>
      <c r="D144" s="380"/>
      <c r="E144" s="380"/>
      <c r="F144" s="380"/>
      <c r="G144" s="380"/>
      <c r="H144" s="380"/>
      <c r="I144" s="380"/>
      <c r="J144" s="380"/>
      <c r="K144" s="380"/>
      <c r="L144" s="380"/>
      <c r="M144" s="380"/>
      <c r="N144" s="380"/>
      <c r="O144" s="380"/>
      <c r="P144" s="380"/>
      <c r="Q144" s="380"/>
      <c r="R144" s="380"/>
      <c r="S144" s="380"/>
      <c r="T144" s="380"/>
      <c r="U144" s="335"/>
      <c r="V144" s="380"/>
      <c r="W144" s="380"/>
      <c r="X144" s="380"/>
      <c r="Y144" s="380"/>
      <c r="Z144" s="380"/>
      <c r="AA144" s="380"/>
      <c r="AB144" s="380"/>
      <c r="AC144" s="380"/>
      <c r="AD144" s="335"/>
      <c r="AE144" s="380"/>
      <c r="AF144" s="380"/>
      <c r="AG144" s="335"/>
    </row>
    <row r="145" spans="2:33" ht="15" customHeight="1">
      <c r="B145" s="209" t="s">
        <v>461</v>
      </c>
      <c r="C145" s="210" t="s">
        <v>462</v>
      </c>
      <c r="D145" s="209" t="s">
        <v>463</v>
      </c>
      <c r="E145" s="209" t="s">
        <v>464</v>
      </c>
      <c r="F145" s="209"/>
      <c r="G145" s="209" t="s">
        <v>465</v>
      </c>
      <c r="H145" s="209" t="s">
        <v>37</v>
      </c>
      <c r="I145" s="189">
        <v>782.5</v>
      </c>
      <c r="J145" s="212">
        <v>45016</v>
      </c>
      <c r="K145" s="212">
        <v>46842</v>
      </c>
      <c r="L145" s="212"/>
      <c r="M145" s="189">
        <v>10587.23</v>
      </c>
      <c r="N145" s="190" t="s">
        <v>38</v>
      </c>
      <c r="O145" s="190">
        <v>1</v>
      </c>
      <c r="P145" s="191">
        <f>IF(N145="CZK",M145/O145,M145)</f>
        <v>10587.23</v>
      </c>
      <c r="Q145" s="192">
        <f>IF(I145&gt;0,P145/I145,"")</f>
        <v>13.530006389776357</v>
      </c>
      <c r="R145" s="190"/>
      <c r="S145" s="189">
        <v>59.56</v>
      </c>
      <c r="T145" s="189"/>
      <c r="U145" s="334">
        <f>S145*I145</f>
        <v>46605.700000000004</v>
      </c>
      <c r="V145" s="190" t="s">
        <v>44</v>
      </c>
      <c r="W145" s="211" t="s">
        <v>45</v>
      </c>
      <c r="X145" s="211"/>
      <c r="Y145" s="191">
        <f t="shared" ref="Y145" si="39">P145*$Y$4</f>
        <v>285.85521</v>
      </c>
      <c r="Z145" s="189"/>
      <c r="AA145" s="189"/>
      <c r="AB145" s="190"/>
      <c r="AC145" s="190" t="s">
        <v>96</v>
      </c>
      <c r="AD145" s="334">
        <v>1200000</v>
      </c>
      <c r="AE145" s="190" t="s">
        <v>52</v>
      </c>
      <c r="AF145" s="189"/>
      <c r="AG145" s="334"/>
    </row>
    <row r="146" spans="2:33" ht="15" customHeight="1">
      <c r="B146" s="209" t="s">
        <v>466</v>
      </c>
      <c r="C146" s="210" t="s">
        <v>467</v>
      </c>
      <c r="D146" s="209" t="s">
        <v>468</v>
      </c>
      <c r="E146" s="209" t="s">
        <v>464</v>
      </c>
      <c r="F146" s="209"/>
      <c r="G146" s="209" t="s">
        <v>465</v>
      </c>
      <c r="H146" s="209" t="s">
        <v>37</v>
      </c>
      <c r="I146" s="189">
        <v>21.7</v>
      </c>
      <c r="J146" s="212">
        <v>45078</v>
      </c>
      <c r="K146" s="212">
        <v>46538</v>
      </c>
      <c r="L146" s="212"/>
      <c r="M146" s="189">
        <v>0</v>
      </c>
      <c r="N146" s="190" t="s">
        <v>52</v>
      </c>
      <c r="O146" s="190">
        <f>$C$3</f>
        <v>24.4</v>
      </c>
      <c r="P146" s="191">
        <v>0</v>
      </c>
      <c r="Q146" s="191">
        <v>0</v>
      </c>
      <c r="R146" s="190"/>
      <c r="S146" s="189">
        <v>111.79</v>
      </c>
      <c r="T146" s="189"/>
      <c r="U146" s="334">
        <f>S146*I146</f>
        <v>2425.8429999999998</v>
      </c>
      <c r="V146" s="190" t="s">
        <v>44</v>
      </c>
      <c r="W146" s="211" t="s">
        <v>469</v>
      </c>
      <c r="X146" s="211"/>
      <c r="Y146" s="211"/>
      <c r="Z146" s="189"/>
      <c r="AA146" s="189"/>
      <c r="AB146" s="190"/>
      <c r="AC146" s="190" t="s">
        <v>51</v>
      </c>
      <c r="AD146" s="334">
        <v>0</v>
      </c>
      <c r="AE146" s="190" t="s">
        <v>52</v>
      </c>
      <c r="AF146" s="189"/>
      <c r="AG146" s="334"/>
    </row>
    <row r="147" spans="2:33" ht="15" customHeight="1">
      <c r="B147" s="209" t="s">
        <v>470</v>
      </c>
      <c r="C147" s="210" t="s">
        <v>471</v>
      </c>
      <c r="D147" s="209" t="s">
        <v>472</v>
      </c>
      <c r="E147" s="209" t="s">
        <v>464</v>
      </c>
      <c r="F147" s="209"/>
      <c r="G147" s="209" t="s">
        <v>465</v>
      </c>
      <c r="H147" s="209" t="s">
        <v>37</v>
      </c>
      <c r="I147" s="189">
        <v>39.4</v>
      </c>
      <c r="J147" s="212">
        <v>44866</v>
      </c>
      <c r="K147" s="212"/>
      <c r="L147" s="212"/>
      <c r="M147" s="189">
        <v>284.47000000000003</v>
      </c>
      <c r="N147" s="190" t="s">
        <v>38</v>
      </c>
      <c r="O147" s="190">
        <v>1</v>
      </c>
      <c r="P147" s="191">
        <f t="shared" ref="P147:P153" si="40">IF(N147="CZK",M147/O147,M147)</f>
        <v>284.47000000000003</v>
      </c>
      <c r="Q147" s="192">
        <f t="shared" ref="Q147:Q153" si="41">IF(I147&gt;0,P147/I147,"")</f>
        <v>7.2200507614213212</v>
      </c>
      <c r="R147" s="190"/>
      <c r="S147" s="189">
        <v>57.76</v>
      </c>
      <c r="T147" s="189"/>
      <c r="U147" s="334">
        <f>S147*I147</f>
        <v>2275.7439999999997</v>
      </c>
      <c r="V147" s="190" t="s">
        <v>44</v>
      </c>
      <c r="W147" s="211" t="s">
        <v>45</v>
      </c>
      <c r="X147" s="211"/>
      <c r="Y147" s="191">
        <f t="shared" ref="Y147" si="42">P147*$Y$4</f>
        <v>7.6806900000000002</v>
      </c>
      <c r="Z147" s="189"/>
      <c r="AA147" s="189"/>
      <c r="AB147" s="190"/>
      <c r="AC147" s="190" t="s">
        <v>51</v>
      </c>
      <c r="AD147" s="334">
        <v>26528</v>
      </c>
      <c r="AE147" s="190" t="s">
        <v>52</v>
      </c>
      <c r="AF147" s="189"/>
      <c r="AG147" s="334"/>
    </row>
    <row r="148" spans="2:33" ht="15" customHeight="1">
      <c r="B148" s="393" t="s">
        <v>1276</v>
      </c>
      <c r="C148" s="209" t="s">
        <v>1298</v>
      </c>
      <c r="D148" s="209" t="s">
        <v>1299</v>
      </c>
      <c r="E148" s="209" t="s">
        <v>464</v>
      </c>
      <c r="F148" s="209"/>
      <c r="G148" s="209" t="s">
        <v>465</v>
      </c>
      <c r="H148" s="209" t="s">
        <v>37</v>
      </c>
      <c r="I148" s="189">
        <v>15.9</v>
      </c>
      <c r="J148" s="212">
        <v>44866</v>
      </c>
      <c r="K148" s="212">
        <v>46326</v>
      </c>
      <c r="L148" s="212"/>
      <c r="M148" s="189">
        <v>4000</v>
      </c>
      <c r="N148" s="190" t="s">
        <v>52</v>
      </c>
      <c r="O148" s="190">
        <f>$C$3</f>
        <v>24.4</v>
      </c>
      <c r="P148" s="191">
        <f t="shared" si="40"/>
        <v>163.9344262295082</v>
      </c>
      <c r="Q148" s="192">
        <f t="shared" si="41"/>
        <v>10.310341272296114</v>
      </c>
      <c r="R148" s="190"/>
      <c r="S148" s="189">
        <f>I148</f>
        <v>15.9</v>
      </c>
      <c r="T148" s="189"/>
      <c r="U148" s="334">
        <v>200</v>
      </c>
      <c r="V148" s="190" t="s">
        <v>44</v>
      </c>
      <c r="W148" s="211"/>
      <c r="X148" s="211"/>
      <c r="Y148" s="211"/>
      <c r="Z148" s="189"/>
      <c r="AA148" s="189"/>
      <c r="AB148" s="190"/>
      <c r="AC148" s="190" t="s">
        <v>51</v>
      </c>
      <c r="AD148" s="334">
        <v>18150</v>
      </c>
      <c r="AE148" s="190" t="s">
        <v>52</v>
      </c>
      <c r="AF148" s="189"/>
      <c r="AG148" s="334"/>
    </row>
    <row r="149" spans="2:33" ht="15" customHeight="1">
      <c r="B149" s="209" t="s">
        <v>473</v>
      </c>
      <c r="C149" s="210" t="s">
        <v>474</v>
      </c>
      <c r="D149" s="209" t="s">
        <v>475</v>
      </c>
      <c r="E149" s="209" t="s">
        <v>464</v>
      </c>
      <c r="F149" s="209"/>
      <c r="G149" s="209" t="s">
        <v>465</v>
      </c>
      <c r="H149" s="209" t="s">
        <v>37</v>
      </c>
      <c r="I149" s="189">
        <v>25</v>
      </c>
      <c r="J149" s="212">
        <v>44593</v>
      </c>
      <c r="K149" s="212">
        <v>46752</v>
      </c>
      <c r="L149" s="212"/>
      <c r="M149" s="189">
        <v>260</v>
      </c>
      <c r="N149" s="190" t="s">
        <v>38</v>
      </c>
      <c r="O149" s="190">
        <v>1</v>
      </c>
      <c r="P149" s="191">
        <f t="shared" si="40"/>
        <v>260</v>
      </c>
      <c r="Q149" s="192">
        <f t="shared" si="41"/>
        <v>10.4</v>
      </c>
      <c r="R149" s="190"/>
      <c r="S149" s="189">
        <v>60</v>
      </c>
      <c r="T149" s="189"/>
      <c r="U149" s="334">
        <f t="shared" ref="U149:U169" si="43">S149*I149</f>
        <v>1500</v>
      </c>
      <c r="V149" s="190" t="s">
        <v>44</v>
      </c>
      <c r="W149" s="211" t="s">
        <v>469</v>
      </c>
      <c r="X149" s="211"/>
      <c r="Y149" s="211"/>
      <c r="Z149" s="189"/>
      <c r="AA149" s="189"/>
      <c r="AB149" s="190"/>
      <c r="AC149" s="190" t="s">
        <v>51</v>
      </c>
      <c r="AD149" s="334">
        <v>29948</v>
      </c>
      <c r="AE149" s="190" t="s">
        <v>52</v>
      </c>
      <c r="AF149" s="189"/>
      <c r="AG149" s="334"/>
    </row>
    <row r="150" spans="2:33" ht="15" customHeight="1">
      <c r="B150" s="209" t="s">
        <v>476</v>
      </c>
      <c r="C150" s="210" t="s">
        <v>477</v>
      </c>
      <c r="D150" s="209" t="s">
        <v>478</v>
      </c>
      <c r="E150" s="209" t="s">
        <v>464</v>
      </c>
      <c r="F150" s="209"/>
      <c r="G150" s="209" t="s">
        <v>465</v>
      </c>
      <c r="H150" s="209" t="s">
        <v>37</v>
      </c>
      <c r="I150" s="189">
        <v>86.9</v>
      </c>
      <c r="J150" s="212">
        <v>44866</v>
      </c>
      <c r="K150" s="212">
        <v>46691</v>
      </c>
      <c r="L150" s="212"/>
      <c r="M150" s="189">
        <v>677.82</v>
      </c>
      <c r="N150" s="190" t="s">
        <v>38</v>
      </c>
      <c r="O150" s="190">
        <v>1</v>
      </c>
      <c r="P150" s="191">
        <f t="shared" si="40"/>
        <v>677.82</v>
      </c>
      <c r="Q150" s="192">
        <f t="shared" si="41"/>
        <v>7.8</v>
      </c>
      <c r="R150" s="190"/>
      <c r="S150" s="189">
        <v>43</v>
      </c>
      <c r="T150" s="189"/>
      <c r="U150" s="334">
        <f t="shared" si="43"/>
        <v>3736.7000000000003</v>
      </c>
      <c r="V150" s="190" t="s">
        <v>44</v>
      </c>
      <c r="W150" s="211" t="s">
        <v>45</v>
      </c>
      <c r="X150" s="211"/>
      <c r="Y150" s="191">
        <f t="shared" ref="Y150:Y153" si="44">P150*$Y$4</f>
        <v>18.30114</v>
      </c>
      <c r="Z150" s="189"/>
      <c r="AA150" s="189"/>
      <c r="AB150" s="190"/>
      <c r="AC150" s="190" t="s">
        <v>51</v>
      </c>
      <c r="AD150" s="334">
        <v>74887</v>
      </c>
      <c r="AE150" s="190" t="s">
        <v>52</v>
      </c>
      <c r="AF150" s="189"/>
      <c r="AG150" s="334"/>
    </row>
    <row r="151" spans="2:33" ht="15" customHeight="1">
      <c r="B151" s="209" t="s">
        <v>479</v>
      </c>
      <c r="C151" s="210" t="s">
        <v>480</v>
      </c>
      <c r="D151" s="209" t="s">
        <v>481</v>
      </c>
      <c r="E151" s="209" t="s">
        <v>464</v>
      </c>
      <c r="F151" s="209"/>
      <c r="G151" s="209" t="s">
        <v>465</v>
      </c>
      <c r="H151" s="209" t="s">
        <v>37</v>
      </c>
      <c r="I151" s="189">
        <v>1479.6</v>
      </c>
      <c r="J151" s="212">
        <v>45019</v>
      </c>
      <c r="K151" s="212">
        <v>46845</v>
      </c>
      <c r="L151" s="212"/>
      <c r="M151" s="189">
        <v>12828.13</v>
      </c>
      <c r="N151" s="190" t="s">
        <v>38</v>
      </c>
      <c r="O151" s="190">
        <v>1</v>
      </c>
      <c r="P151" s="191">
        <f t="shared" si="40"/>
        <v>12828.13</v>
      </c>
      <c r="Q151" s="192">
        <f t="shared" si="41"/>
        <v>8.66999864828332</v>
      </c>
      <c r="R151" s="190"/>
      <c r="S151" s="189">
        <v>37.9</v>
      </c>
      <c r="T151" s="189"/>
      <c r="U151" s="334">
        <f t="shared" si="43"/>
        <v>56076.84</v>
      </c>
      <c r="V151" s="190" t="s">
        <v>44</v>
      </c>
      <c r="W151" s="211" t="s">
        <v>45</v>
      </c>
      <c r="X151" s="211"/>
      <c r="Y151" s="191">
        <f t="shared" si="44"/>
        <v>346.35951</v>
      </c>
      <c r="Z151" s="189"/>
      <c r="AA151" s="189"/>
      <c r="AB151" s="190"/>
      <c r="AC151" s="190" t="s">
        <v>51</v>
      </c>
      <c r="AD151" s="334">
        <v>1348107</v>
      </c>
      <c r="AE151" s="190" t="s">
        <v>52</v>
      </c>
      <c r="AF151" s="189"/>
      <c r="AG151" s="334"/>
    </row>
    <row r="152" spans="2:33" ht="15" customHeight="1">
      <c r="B152" s="209" t="s">
        <v>482</v>
      </c>
      <c r="C152" s="210" t="s">
        <v>483</v>
      </c>
      <c r="D152" s="209" t="s">
        <v>484</v>
      </c>
      <c r="E152" s="209" t="s">
        <v>464</v>
      </c>
      <c r="F152" s="209"/>
      <c r="G152" s="209" t="s">
        <v>465</v>
      </c>
      <c r="H152" s="209" t="s">
        <v>37</v>
      </c>
      <c r="I152" s="189">
        <v>21.6</v>
      </c>
      <c r="J152" s="212">
        <v>45017</v>
      </c>
      <c r="K152" s="212">
        <v>50943</v>
      </c>
      <c r="L152" s="212"/>
      <c r="M152" s="189">
        <v>862.7</v>
      </c>
      <c r="N152" s="190" t="s">
        <v>38</v>
      </c>
      <c r="O152" s="190">
        <v>1</v>
      </c>
      <c r="P152" s="191">
        <f t="shared" si="40"/>
        <v>862.7</v>
      </c>
      <c r="Q152" s="192">
        <f t="shared" si="41"/>
        <v>39.939814814814817</v>
      </c>
      <c r="R152" s="190" t="s">
        <v>102</v>
      </c>
      <c r="S152" s="189"/>
      <c r="T152" s="189"/>
      <c r="U152" s="334">
        <f t="shared" si="43"/>
        <v>0</v>
      </c>
      <c r="V152" s="190" t="s">
        <v>72</v>
      </c>
      <c r="W152" s="211" t="s">
        <v>45</v>
      </c>
      <c r="X152" s="211"/>
      <c r="Y152" s="191">
        <f t="shared" si="44"/>
        <v>23.292899999999999</v>
      </c>
      <c r="Z152" s="189"/>
      <c r="AA152" s="189"/>
      <c r="AB152" s="190"/>
      <c r="AC152" s="190" t="s">
        <v>469</v>
      </c>
      <c r="AD152" s="334"/>
      <c r="AE152" s="190" t="s">
        <v>52</v>
      </c>
      <c r="AF152" s="189"/>
      <c r="AG152" s="334"/>
    </row>
    <row r="153" spans="2:33" ht="15" customHeight="1">
      <c r="B153" s="209" t="s">
        <v>485</v>
      </c>
      <c r="C153" s="210" t="s">
        <v>486</v>
      </c>
      <c r="D153" s="209" t="s">
        <v>487</v>
      </c>
      <c r="E153" s="209" t="s">
        <v>464</v>
      </c>
      <c r="F153" s="209"/>
      <c r="G153" s="209" t="s">
        <v>465</v>
      </c>
      <c r="H153" s="209" t="s">
        <v>37</v>
      </c>
      <c r="I153" s="189">
        <v>332.3</v>
      </c>
      <c r="J153" s="212">
        <v>40269</v>
      </c>
      <c r="K153" s="212"/>
      <c r="L153" s="212"/>
      <c r="M153" s="189">
        <v>2213.12</v>
      </c>
      <c r="N153" s="190" t="s">
        <v>38</v>
      </c>
      <c r="O153" s="190">
        <v>1</v>
      </c>
      <c r="P153" s="191">
        <f t="shared" si="40"/>
        <v>2213.12</v>
      </c>
      <c r="Q153" s="192">
        <f t="shared" si="41"/>
        <v>6.6600060186578389</v>
      </c>
      <c r="R153" s="190"/>
      <c r="S153" s="189">
        <v>45</v>
      </c>
      <c r="T153" s="189"/>
      <c r="U153" s="334">
        <f t="shared" si="43"/>
        <v>14953.5</v>
      </c>
      <c r="V153" s="190" t="s">
        <v>44</v>
      </c>
      <c r="W153" s="211" t="s">
        <v>45</v>
      </c>
      <c r="X153" s="211"/>
      <c r="Y153" s="191">
        <f t="shared" si="44"/>
        <v>59.754239999999996</v>
      </c>
      <c r="Z153" s="189"/>
      <c r="AA153" s="189"/>
      <c r="AB153" s="190"/>
      <c r="AC153" s="190" t="s">
        <v>51</v>
      </c>
      <c r="AD153" s="334">
        <v>227257</v>
      </c>
      <c r="AE153" s="190" t="s">
        <v>52</v>
      </c>
      <c r="AF153" s="189"/>
      <c r="AG153" s="334"/>
    </row>
    <row r="154" spans="2:33" ht="15" customHeight="1">
      <c r="B154" s="209" t="s">
        <v>488</v>
      </c>
      <c r="C154" s="210" t="s">
        <v>450</v>
      </c>
      <c r="D154" s="209"/>
      <c r="E154" s="209" t="s">
        <v>464</v>
      </c>
      <c r="F154" s="209"/>
      <c r="G154" s="209" t="s">
        <v>465</v>
      </c>
      <c r="H154" s="209" t="s">
        <v>451</v>
      </c>
      <c r="I154" s="189">
        <v>17.5</v>
      </c>
      <c r="J154" s="212"/>
      <c r="K154" s="212"/>
      <c r="L154" s="212"/>
      <c r="M154" s="189"/>
      <c r="N154" s="190" t="s">
        <v>38</v>
      </c>
      <c r="O154" s="190">
        <v>1</v>
      </c>
      <c r="P154" s="191"/>
      <c r="Q154" s="192"/>
      <c r="R154" s="190"/>
      <c r="S154" s="189"/>
      <c r="T154" s="189"/>
      <c r="U154" s="334">
        <f t="shared" si="43"/>
        <v>0</v>
      </c>
      <c r="V154" s="190"/>
      <c r="W154" s="211"/>
      <c r="X154" s="211"/>
      <c r="Y154" s="211"/>
      <c r="Z154" s="189"/>
      <c r="AA154" s="189"/>
      <c r="AB154" s="190"/>
      <c r="AC154" s="190"/>
      <c r="AD154" s="334"/>
      <c r="AE154" s="190"/>
      <c r="AF154" s="189">
        <v>8</v>
      </c>
      <c r="AG154" s="334">
        <f>AF154*I154</f>
        <v>140</v>
      </c>
    </row>
    <row r="155" spans="2:33" ht="15" customHeight="1">
      <c r="B155" s="209" t="s">
        <v>489</v>
      </c>
      <c r="C155" s="210" t="s">
        <v>428</v>
      </c>
      <c r="D155" s="209" t="s">
        <v>429</v>
      </c>
      <c r="E155" s="209" t="s">
        <v>464</v>
      </c>
      <c r="F155" s="209"/>
      <c r="G155" s="209" t="s">
        <v>465</v>
      </c>
      <c r="H155" s="209" t="s">
        <v>37</v>
      </c>
      <c r="I155" s="189">
        <v>305</v>
      </c>
      <c r="J155" s="212">
        <v>44805</v>
      </c>
      <c r="K155" s="212"/>
      <c r="L155" s="212"/>
      <c r="M155" s="189">
        <v>1464</v>
      </c>
      <c r="N155" s="190" t="s">
        <v>38</v>
      </c>
      <c r="O155" s="190">
        <v>1</v>
      </c>
      <c r="P155" s="191">
        <f t="shared" ref="P155:P169" si="45">IF(N155="CZK",M155/O155,M155)</f>
        <v>1464</v>
      </c>
      <c r="Q155" s="192">
        <f t="shared" ref="Q155:Q169" si="46">IF(I155&gt;0,P155/I155,"")</f>
        <v>4.8</v>
      </c>
      <c r="R155" s="190"/>
      <c r="S155" s="189">
        <v>79.540000000000006</v>
      </c>
      <c r="T155" s="189"/>
      <c r="U155" s="334">
        <f t="shared" si="43"/>
        <v>24259.7</v>
      </c>
      <c r="V155" s="190" t="s">
        <v>72</v>
      </c>
      <c r="W155" s="211"/>
      <c r="X155" s="211"/>
      <c r="Y155" s="211"/>
      <c r="Z155" s="189"/>
      <c r="AA155" s="189"/>
      <c r="AB155" s="190"/>
      <c r="AC155" s="190"/>
      <c r="AD155" s="334"/>
      <c r="AE155" s="190"/>
      <c r="AF155" s="189"/>
      <c r="AG155" s="334"/>
    </row>
    <row r="156" spans="2:33" ht="15" customHeight="1">
      <c r="B156" s="209" t="s">
        <v>490</v>
      </c>
      <c r="C156" s="210" t="s">
        <v>491</v>
      </c>
      <c r="D156" s="209" t="s">
        <v>491</v>
      </c>
      <c r="E156" s="209" t="s">
        <v>492</v>
      </c>
      <c r="F156" s="209"/>
      <c r="G156" s="209" t="s">
        <v>493</v>
      </c>
      <c r="H156" s="209" t="s">
        <v>37</v>
      </c>
      <c r="I156" s="189">
        <v>34.5</v>
      </c>
      <c r="J156" s="212">
        <v>46266</v>
      </c>
      <c r="K156" s="212">
        <v>46631</v>
      </c>
      <c r="L156" s="212"/>
      <c r="M156" s="189">
        <v>12813.01</v>
      </c>
      <c r="N156" s="190" t="s">
        <v>52</v>
      </c>
      <c r="O156" s="190">
        <f t="shared" ref="O156:O169" si="47">$C$3</f>
        <v>24.4</v>
      </c>
      <c r="P156" s="191">
        <f t="shared" si="45"/>
        <v>525.12336065573777</v>
      </c>
      <c r="Q156" s="192">
        <f t="shared" si="46"/>
        <v>15.220966975528631</v>
      </c>
      <c r="R156" s="190"/>
      <c r="S156" s="189">
        <v>31.36</v>
      </c>
      <c r="T156" s="189"/>
      <c r="U156" s="334">
        <f t="shared" si="43"/>
        <v>1081.92</v>
      </c>
      <c r="V156" s="190" t="s">
        <v>44</v>
      </c>
      <c r="W156" s="211" t="s">
        <v>45</v>
      </c>
      <c r="X156" s="211"/>
      <c r="Y156" s="191">
        <f t="shared" ref="Y156:Y169" si="48">P156*$Y$4</f>
        <v>14.17833073770492</v>
      </c>
      <c r="Z156" s="189"/>
      <c r="AA156" s="189"/>
      <c r="AB156" s="190"/>
      <c r="AC156" s="190" t="s">
        <v>51</v>
      </c>
      <c r="AD156" s="334">
        <v>27570</v>
      </c>
      <c r="AE156" s="190" t="s">
        <v>52</v>
      </c>
      <c r="AF156" s="189"/>
      <c r="AG156" s="334"/>
    </row>
    <row r="157" spans="2:33" ht="15" customHeight="1">
      <c r="B157" s="209" t="s">
        <v>494</v>
      </c>
      <c r="C157" s="210" t="s">
        <v>495</v>
      </c>
      <c r="D157" s="209" t="s">
        <v>495</v>
      </c>
      <c r="E157" s="209" t="s">
        <v>492</v>
      </c>
      <c r="F157" s="209"/>
      <c r="G157" s="209" t="s">
        <v>493</v>
      </c>
      <c r="H157" s="209" t="s">
        <v>37</v>
      </c>
      <c r="I157" s="189">
        <v>136.5</v>
      </c>
      <c r="J157" s="212">
        <v>40940</v>
      </c>
      <c r="K157" s="212">
        <v>46538</v>
      </c>
      <c r="L157" s="212"/>
      <c r="M157" s="189">
        <v>15160.29</v>
      </c>
      <c r="N157" s="190" t="s">
        <v>52</v>
      </c>
      <c r="O157" s="190">
        <f t="shared" si="47"/>
        <v>24.4</v>
      </c>
      <c r="P157" s="191">
        <f t="shared" si="45"/>
        <v>621.32336065573782</v>
      </c>
      <c r="Q157" s="192">
        <f t="shared" si="46"/>
        <v>4.5518194919834274</v>
      </c>
      <c r="R157" s="190"/>
      <c r="S157" s="189">
        <v>11.93</v>
      </c>
      <c r="T157" s="189"/>
      <c r="U157" s="334">
        <f t="shared" si="43"/>
        <v>1628.4449999999999</v>
      </c>
      <c r="V157" s="190" t="s">
        <v>44</v>
      </c>
      <c r="W157" s="211" t="s">
        <v>45</v>
      </c>
      <c r="X157" s="211"/>
      <c r="Y157" s="191">
        <f t="shared" si="48"/>
        <v>16.775730737704922</v>
      </c>
      <c r="Z157" s="189"/>
      <c r="AA157" s="189"/>
      <c r="AB157" s="190"/>
      <c r="AC157" s="190" t="s">
        <v>51</v>
      </c>
      <c r="AD157" s="334">
        <v>33444</v>
      </c>
      <c r="AE157" s="190" t="s">
        <v>52</v>
      </c>
      <c r="AF157" s="189"/>
      <c r="AG157" s="334"/>
    </row>
    <row r="158" spans="2:33" ht="15" customHeight="1">
      <c r="B158" s="209" t="s">
        <v>496</v>
      </c>
      <c r="C158" s="210" t="s">
        <v>497</v>
      </c>
      <c r="D158" s="209" t="s">
        <v>497</v>
      </c>
      <c r="E158" s="209" t="s">
        <v>492</v>
      </c>
      <c r="F158" s="209"/>
      <c r="G158" s="209" t="s">
        <v>493</v>
      </c>
      <c r="H158" s="209" t="s">
        <v>37</v>
      </c>
      <c r="I158" s="189">
        <v>93.27</v>
      </c>
      <c r="J158" s="212">
        <v>41426</v>
      </c>
      <c r="K158" s="212">
        <v>46568</v>
      </c>
      <c r="L158" s="212"/>
      <c r="M158" s="189">
        <v>16803.71</v>
      </c>
      <c r="N158" s="190" t="s">
        <v>52</v>
      </c>
      <c r="O158" s="190">
        <f t="shared" si="47"/>
        <v>24.4</v>
      </c>
      <c r="P158" s="191">
        <f t="shared" si="45"/>
        <v>688.6766393442623</v>
      </c>
      <c r="Q158" s="192">
        <f t="shared" si="46"/>
        <v>7.3836886388363068</v>
      </c>
      <c r="R158" s="190"/>
      <c r="S158" s="189">
        <v>17.45</v>
      </c>
      <c r="T158" s="189"/>
      <c r="U158" s="334">
        <f t="shared" si="43"/>
        <v>1627.5614999999998</v>
      </c>
      <c r="V158" s="190" t="s">
        <v>44</v>
      </c>
      <c r="W158" s="211" t="s">
        <v>45</v>
      </c>
      <c r="X158" s="211"/>
      <c r="Y158" s="191">
        <f t="shared" si="48"/>
        <v>18.594269262295082</v>
      </c>
      <c r="Z158" s="189"/>
      <c r="AA158" s="189"/>
      <c r="AB158" s="190"/>
      <c r="AC158" s="190" t="s">
        <v>51</v>
      </c>
      <c r="AD158" s="334">
        <v>36652</v>
      </c>
      <c r="AE158" s="190" t="s">
        <v>52</v>
      </c>
      <c r="AF158" s="189"/>
      <c r="AG158" s="334"/>
    </row>
    <row r="159" spans="2:33" ht="15" customHeight="1">
      <c r="B159" s="209" t="s">
        <v>498</v>
      </c>
      <c r="C159" s="210" t="s">
        <v>499</v>
      </c>
      <c r="D159" s="209" t="s">
        <v>499</v>
      </c>
      <c r="E159" s="209" t="s">
        <v>492</v>
      </c>
      <c r="F159" s="209"/>
      <c r="G159" s="209" t="s">
        <v>493</v>
      </c>
      <c r="H159" s="209" t="s">
        <v>37</v>
      </c>
      <c r="I159" s="189">
        <v>93.98</v>
      </c>
      <c r="J159" s="212">
        <v>46006</v>
      </c>
      <c r="K159" s="212">
        <v>46356</v>
      </c>
      <c r="L159" s="212"/>
      <c r="M159" s="189">
        <v>17415.3</v>
      </c>
      <c r="N159" s="190" t="s">
        <v>52</v>
      </c>
      <c r="O159" s="190">
        <f t="shared" si="47"/>
        <v>24.4</v>
      </c>
      <c r="P159" s="191">
        <f t="shared" si="45"/>
        <v>713.74180327868851</v>
      </c>
      <c r="Q159" s="192">
        <f t="shared" si="46"/>
        <v>7.5946137824929609</v>
      </c>
      <c r="R159" s="190"/>
      <c r="S159" s="189">
        <v>17.440000000000001</v>
      </c>
      <c r="T159" s="189"/>
      <c r="U159" s="334">
        <f t="shared" si="43"/>
        <v>1639.0112000000001</v>
      </c>
      <c r="V159" s="190" t="s">
        <v>44</v>
      </c>
      <c r="W159" s="211" t="s">
        <v>45</v>
      </c>
      <c r="X159" s="211"/>
      <c r="Y159" s="191">
        <f t="shared" si="48"/>
        <v>19.271028688524588</v>
      </c>
      <c r="Z159" s="189"/>
      <c r="AA159" s="189"/>
      <c r="AB159" s="190"/>
      <c r="AC159" s="190" t="s">
        <v>51</v>
      </c>
      <c r="AD159" s="334">
        <v>37872</v>
      </c>
      <c r="AE159" s="190" t="s">
        <v>52</v>
      </c>
      <c r="AF159" s="189"/>
      <c r="AG159" s="334"/>
    </row>
    <row r="160" spans="2:33" ht="15" customHeight="1">
      <c r="B160" s="209" t="s">
        <v>500</v>
      </c>
      <c r="C160" s="210" t="s">
        <v>501</v>
      </c>
      <c r="D160" s="209" t="s">
        <v>501</v>
      </c>
      <c r="E160" s="209" t="s">
        <v>492</v>
      </c>
      <c r="F160" s="209"/>
      <c r="G160" s="209" t="s">
        <v>493</v>
      </c>
      <c r="H160" s="209" t="s">
        <v>37</v>
      </c>
      <c r="I160" s="189">
        <v>94.2</v>
      </c>
      <c r="J160" s="212">
        <v>44389</v>
      </c>
      <c r="K160" s="212">
        <v>46568</v>
      </c>
      <c r="L160" s="212"/>
      <c r="M160" s="189">
        <v>16803.71</v>
      </c>
      <c r="N160" s="190" t="s">
        <v>52</v>
      </c>
      <c r="O160" s="190">
        <f t="shared" si="47"/>
        <v>24.4</v>
      </c>
      <c r="P160" s="191">
        <f t="shared" si="45"/>
        <v>688.6766393442623</v>
      </c>
      <c r="Q160" s="192">
        <f t="shared" si="46"/>
        <v>7.3107923497267757</v>
      </c>
      <c r="R160" s="190"/>
      <c r="S160" s="189">
        <v>17.28</v>
      </c>
      <c r="T160" s="189"/>
      <c r="U160" s="334">
        <f t="shared" si="43"/>
        <v>1627.7760000000001</v>
      </c>
      <c r="V160" s="190" t="s">
        <v>44</v>
      </c>
      <c r="W160" s="211" t="s">
        <v>45</v>
      </c>
      <c r="X160" s="211"/>
      <c r="Y160" s="191">
        <f t="shared" si="48"/>
        <v>18.594269262295082</v>
      </c>
      <c r="Z160" s="189"/>
      <c r="AA160" s="189"/>
      <c r="AB160" s="190"/>
      <c r="AC160" s="190" t="s">
        <v>51</v>
      </c>
      <c r="AD160" s="334">
        <v>36652</v>
      </c>
      <c r="AE160" s="190" t="s">
        <v>52</v>
      </c>
      <c r="AF160" s="189"/>
      <c r="AG160" s="334"/>
    </row>
    <row r="161" spans="2:33" ht="15" customHeight="1">
      <c r="B161" s="209" t="s">
        <v>502</v>
      </c>
      <c r="C161" s="210" t="s">
        <v>503</v>
      </c>
      <c r="D161" s="209" t="s">
        <v>503</v>
      </c>
      <c r="E161" s="209" t="s">
        <v>492</v>
      </c>
      <c r="F161" s="209"/>
      <c r="G161" s="209" t="s">
        <v>493</v>
      </c>
      <c r="H161" s="209" t="s">
        <v>37</v>
      </c>
      <c r="I161" s="189">
        <v>93.27</v>
      </c>
      <c r="J161" s="212">
        <v>41671</v>
      </c>
      <c r="K161" s="212">
        <v>46418</v>
      </c>
      <c r="L161" s="212"/>
      <c r="M161" s="189">
        <v>14800</v>
      </c>
      <c r="N161" s="190" t="s">
        <v>52</v>
      </c>
      <c r="O161" s="190">
        <f t="shared" si="47"/>
        <v>24.4</v>
      </c>
      <c r="P161" s="191">
        <f t="shared" si="45"/>
        <v>606.55737704918033</v>
      </c>
      <c r="Q161" s="192">
        <f t="shared" si="46"/>
        <v>6.5032419539957154</v>
      </c>
      <c r="R161" s="190"/>
      <c r="S161" s="189">
        <v>17.149999999999999</v>
      </c>
      <c r="T161" s="189"/>
      <c r="U161" s="334">
        <f t="shared" si="43"/>
        <v>1599.5804999999998</v>
      </c>
      <c r="V161" s="190" t="s">
        <v>44</v>
      </c>
      <c r="W161" s="211" t="s">
        <v>45</v>
      </c>
      <c r="X161" s="211"/>
      <c r="Y161" s="191">
        <f t="shared" si="48"/>
        <v>16.377049180327869</v>
      </c>
      <c r="Z161" s="189"/>
      <c r="AA161" s="189"/>
      <c r="AB161" s="190"/>
      <c r="AC161" s="190" t="s">
        <v>51</v>
      </c>
      <c r="AD161" s="334">
        <v>33472</v>
      </c>
      <c r="AE161" s="190" t="s">
        <v>52</v>
      </c>
      <c r="AF161" s="189"/>
      <c r="AG161" s="334"/>
    </row>
    <row r="162" spans="2:33" ht="15" customHeight="1">
      <c r="B162" s="209" t="s">
        <v>504</v>
      </c>
      <c r="C162" s="210" t="s">
        <v>505</v>
      </c>
      <c r="D162" s="209" t="s">
        <v>505</v>
      </c>
      <c r="E162" s="209" t="s">
        <v>492</v>
      </c>
      <c r="F162" s="209"/>
      <c r="G162" s="209" t="s">
        <v>493</v>
      </c>
      <c r="H162" s="209" t="s">
        <v>37</v>
      </c>
      <c r="I162" s="189">
        <v>34.479999999999997</v>
      </c>
      <c r="J162" s="212">
        <v>45870</v>
      </c>
      <c r="K162" s="212">
        <v>46599</v>
      </c>
      <c r="L162" s="212"/>
      <c r="M162" s="189">
        <v>12293.15</v>
      </c>
      <c r="N162" s="190" t="s">
        <v>52</v>
      </c>
      <c r="O162" s="190">
        <f t="shared" si="47"/>
        <v>24.4</v>
      </c>
      <c r="P162" s="191">
        <f t="shared" si="45"/>
        <v>503.81762295081967</v>
      </c>
      <c r="Q162" s="192">
        <f t="shared" si="46"/>
        <v>14.61188001597505</v>
      </c>
      <c r="R162" s="190"/>
      <c r="S162" s="189">
        <v>31.37</v>
      </c>
      <c r="T162" s="189"/>
      <c r="U162" s="334">
        <f t="shared" si="43"/>
        <v>1081.6376</v>
      </c>
      <c r="V162" s="190" t="s">
        <v>44</v>
      </c>
      <c r="W162" s="211" t="s">
        <v>45</v>
      </c>
      <c r="X162" s="211"/>
      <c r="Y162" s="191">
        <f t="shared" si="48"/>
        <v>13.603075819672132</v>
      </c>
      <c r="Z162" s="189"/>
      <c r="AA162" s="189"/>
      <c r="AB162" s="190"/>
      <c r="AC162" s="190" t="s">
        <v>51</v>
      </c>
      <c r="AD162" s="334">
        <v>26556</v>
      </c>
      <c r="AE162" s="190" t="s">
        <v>52</v>
      </c>
      <c r="AF162" s="189"/>
      <c r="AG162" s="334"/>
    </row>
    <row r="163" spans="2:33" ht="15" customHeight="1">
      <c r="B163" s="209" t="s">
        <v>506</v>
      </c>
      <c r="C163" s="210" t="s">
        <v>507</v>
      </c>
      <c r="D163" s="209" t="s">
        <v>507</v>
      </c>
      <c r="E163" s="209" t="s">
        <v>492</v>
      </c>
      <c r="F163" s="209"/>
      <c r="G163" s="209" t="s">
        <v>493</v>
      </c>
      <c r="H163" s="209" t="s">
        <v>37</v>
      </c>
      <c r="I163" s="189">
        <v>37.5</v>
      </c>
      <c r="J163" s="212">
        <v>46082</v>
      </c>
      <c r="K163" s="212">
        <v>46446</v>
      </c>
      <c r="L163" s="212"/>
      <c r="M163" s="189">
        <v>12000</v>
      </c>
      <c r="N163" s="190" t="s">
        <v>52</v>
      </c>
      <c r="O163" s="190">
        <f t="shared" si="47"/>
        <v>24.4</v>
      </c>
      <c r="P163" s="191">
        <f t="shared" si="45"/>
        <v>491.80327868852464</v>
      </c>
      <c r="Q163" s="192">
        <f t="shared" si="46"/>
        <v>13.114754098360658</v>
      </c>
      <c r="R163" s="190"/>
      <c r="S163" s="189">
        <v>28.27</v>
      </c>
      <c r="T163" s="189"/>
      <c r="U163" s="334">
        <f t="shared" si="43"/>
        <v>1060.125</v>
      </c>
      <c r="V163" s="190" t="s">
        <v>44</v>
      </c>
      <c r="W163" s="211" t="s">
        <v>45</v>
      </c>
      <c r="X163" s="211"/>
      <c r="Y163" s="191">
        <f t="shared" si="48"/>
        <v>13.278688524590166</v>
      </c>
      <c r="Z163" s="189"/>
      <c r="AA163" s="189"/>
      <c r="AB163" s="190"/>
      <c r="AC163" s="190" t="s">
        <v>51</v>
      </c>
      <c r="AD163" s="334">
        <v>26566</v>
      </c>
      <c r="AE163" s="190" t="s">
        <v>52</v>
      </c>
      <c r="AF163" s="189"/>
      <c r="AG163" s="334"/>
    </row>
    <row r="164" spans="2:33" ht="15" customHeight="1">
      <c r="B164" s="209" t="s">
        <v>508</v>
      </c>
      <c r="C164" s="210" t="s">
        <v>509</v>
      </c>
      <c r="D164" s="209" t="s">
        <v>509</v>
      </c>
      <c r="E164" s="209" t="s">
        <v>492</v>
      </c>
      <c r="F164" s="209"/>
      <c r="G164" s="209" t="s">
        <v>493</v>
      </c>
      <c r="H164" s="209" t="s">
        <v>37</v>
      </c>
      <c r="I164" s="189">
        <v>37.57</v>
      </c>
      <c r="J164" s="212">
        <v>42260</v>
      </c>
      <c r="K164" s="212">
        <v>46630</v>
      </c>
      <c r="L164" s="212"/>
      <c r="M164" s="189">
        <v>11268.72</v>
      </c>
      <c r="N164" s="190" t="s">
        <v>52</v>
      </c>
      <c r="O164" s="190">
        <f t="shared" si="47"/>
        <v>24.4</v>
      </c>
      <c r="P164" s="191">
        <f t="shared" si="45"/>
        <v>461.83278688524592</v>
      </c>
      <c r="Q164" s="192">
        <f t="shared" si="46"/>
        <v>12.292594806634174</v>
      </c>
      <c r="R164" s="190"/>
      <c r="S164" s="189">
        <v>28.79</v>
      </c>
      <c r="T164" s="189"/>
      <c r="U164" s="334">
        <f t="shared" si="43"/>
        <v>1081.6403</v>
      </c>
      <c r="V164" s="190" t="s">
        <v>44</v>
      </c>
      <c r="W164" s="211" t="s">
        <v>45</v>
      </c>
      <c r="X164" s="211"/>
      <c r="Y164" s="191">
        <f t="shared" si="48"/>
        <v>12.469485245901639</v>
      </c>
      <c r="Z164" s="189"/>
      <c r="AA164" s="189"/>
      <c r="AB164" s="190"/>
      <c r="AC164" s="190" t="s">
        <v>51</v>
      </c>
      <c r="AD164" s="334">
        <v>23609</v>
      </c>
      <c r="AE164" s="190" t="s">
        <v>52</v>
      </c>
      <c r="AF164" s="189"/>
      <c r="AG164" s="334"/>
    </row>
    <row r="165" spans="2:33" ht="15" customHeight="1">
      <c r="B165" s="209" t="s">
        <v>510</v>
      </c>
      <c r="C165" s="210" t="s">
        <v>357</v>
      </c>
      <c r="D165" s="209" t="s">
        <v>357</v>
      </c>
      <c r="E165" s="209" t="s">
        <v>492</v>
      </c>
      <c r="F165" s="209"/>
      <c r="G165" s="209" t="s">
        <v>493</v>
      </c>
      <c r="H165" s="209" t="s">
        <v>37</v>
      </c>
      <c r="I165" s="189">
        <v>38.5</v>
      </c>
      <c r="J165" s="212">
        <v>45489</v>
      </c>
      <c r="K165" s="212">
        <v>46568</v>
      </c>
      <c r="L165" s="212"/>
      <c r="M165" s="189">
        <v>11552.49</v>
      </c>
      <c r="N165" s="190" t="s">
        <v>52</v>
      </c>
      <c r="O165" s="190">
        <f t="shared" si="47"/>
        <v>24.4</v>
      </c>
      <c r="P165" s="191">
        <f t="shared" si="45"/>
        <v>473.46270491803278</v>
      </c>
      <c r="Q165" s="192">
        <f t="shared" si="46"/>
        <v>12.29773259527358</v>
      </c>
      <c r="R165" s="190"/>
      <c r="S165" s="189">
        <v>27.27</v>
      </c>
      <c r="T165" s="189"/>
      <c r="U165" s="334">
        <f t="shared" si="43"/>
        <v>1049.895</v>
      </c>
      <c r="V165" s="190" t="s">
        <v>44</v>
      </c>
      <c r="W165" s="211" t="s">
        <v>45</v>
      </c>
      <c r="X165" s="211"/>
      <c r="Y165" s="191">
        <f t="shared" si="48"/>
        <v>12.783493032786884</v>
      </c>
      <c r="Z165" s="189"/>
      <c r="AA165" s="189"/>
      <c r="AB165" s="190"/>
      <c r="AC165" s="190" t="s">
        <v>51</v>
      </c>
      <c r="AD165" s="334">
        <v>25035</v>
      </c>
      <c r="AE165" s="190" t="s">
        <v>52</v>
      </c>
      <c r="AF165" s="189"/>
      <c r="AG165" s="334"/>
    </row>
    <row r="166" spans="2:33" ht="15" customHeight="1">
      <c r="B166" s="209" t="s">
        <v>511</v>
      </c>
      <c r="C166" s="210" t="s">
        <v>512</v>
      </c>
      <c r="D166" s="209" t="s">
        <v>512</v>
      </c>
      <c r="E166" s="209" t="s">
        <v>492</v>
      </c>
      <c r="F166" s="209"/>
      <c r="G166" s="209" t="s">
        <v>493</v>
      </c>
      <c r="H166" s="209" t="s">
        <v>37</v>
      </c>
      <c r="I166" s="189">
        <v>41</v>
      </c>
      <c r="J166" s="212">
        <v>43661</v>
      </c>
      <c r="K166" s="212">
        <v>46568</v>
      </c>
      <c r="L166" s="212"/>
      <c r="M166" s="189">
        <v>12288.03</v>
      </c>
      <c r="N166" s="190" t="s">
        <v>52</v>
      </c>
      <c r="O166" s="190">
        <f t="shared" si="47"/>
        <v>24.4</v>
      </c>
      <c r="P166" s="191">
        <f t="shared" si="45"/>
        <v>503.60778688524596</v>
      </c>
      <c r="Q166" s="192">
        <f t="shared" si="46"/>
        <v>12.283116753298682</v>
      </c>
      <c r="R166" s="190"/>
      <c r="S166" s="189">
        <v>26.44</v>
      </c>
      <c r="T166" s="189"/>
      <c r="U166" s="334">
        <f t="shared" si="43"/>
        <v>1084.04</v>
      </c>
      <c r="V166" s="190" t="s">
        <v>44</v>
      </c>
      <c r="W166" s="211" t="s">
        <v>45</v>
      </c>
      <c r="X166" s="211"/>
      <c r="Y166" s="191">
        <f t="shared" si="48"/>
        <v>13.59741024590164</v>
      </c>
      <c r="Z166" s="189"/>
      <c r="AA166" s="189"/>
      <c r="AB166" s="190"/>
      <c r="AC166" s="190" t="s">
        <v>51</v>
      </c>
      <c r="AD166" s="334">
        <v>26550</v>
      </c>
      <c r="AE166" s="190" t="s">
        <v>52</v>
      </c>
      <c r="AF166" s="189"/>
      <c r="AG166" s="334"/>
    </row>
    <row r="167" spans="2:33" ht="15" customHeight="1">
      <c r="B167" s="209" t="s">
        <v>513</v>
      </c>
      <c r="C167" s="210" t="s">
        <v>514</v>
      </c>
      <c r="D167" s="209" t="s">
        <v>514</v>
      </c>
      <c r="E167" s="209" t="s">
        <v>492</v>
      </c>
      <c r="F167" s="209"/>
      <c r="G167" s="209" t="s">
        <v>493</v>
      </c>
      <c r="H167" s="209" t="s">
        <v>37</v>
      </c>
      <c r="I167" s="189">
        <v>42</v>
      </c>
      <c r="J167" s="212">
        <v>45352</v>
      </c>
      <c r="K167" s="212">
        <v>46446</v>
      </c>
      <c r="L167" s="212"/>
      <c r="M167" s="189">
        <v>11600</v>
      </c>
      <c r="N167" s="190" t="s">
        <v>52</v>
      </c>
      <c r="O167" s="190">
        <f t="shared" si="47"/>
        <v>24.4</v>
      </c>
      <c r="P167" s="191">
        <f t="shared" si="45"/>
        <v>475.40983606557381</v>
      </c>
      <c r="Q167" s="192">
        <f t="shared" si="46"/>
        <v>11.319281811085091</v>
      </c>
      <c r="R167" s="190"/>
      <c r="S167" s="189">
        <v>25.24</v>
      </c>
      <c r="T167" s="189"/>
      <c r="U167" s="334">
        <f t="shared" si="43"/>
        <v>1060.08</v>
      </c>
      <c r="V167" s="190" t="s">
        <v>44</v>
      </c>
      <c r="W167" s="211" t="s">
        <v>45</v>
      </c>
      <c r="X167" s="211"/>
      <c r="Y167" s="191">
        <f t="shared" si="48"/>
        <v>12.836065573770492</v>
      </c>
      <c r="Z167" s="189"/>
      <c r="AA167" s="189"/>
      <c r="AB167" s="190"/>
      <c r="AC167" s="190" t="s">
        <v>51</v>
      </c>
      <c r="AD167" s="334">
        <v>25766</v>
      </c>
      <c r="AE167" s="190" t="s">
        <v>52</v>
      </c>
      <c r="AF167" s="189"/>
      <c r="AG167" s="334"/>
    </row>
    <row r="168" spans="2:33" ht="15" customHeight="1">
      <c r="B168" s="209" t="s">
        <v>515</v>
      </c>
      <c r="C168" s="210" t="s">
        <v>516</v>
      </c>
      <c r="D168" s="209" t="s">
        <v>516</v>
      </c>
      <c r="E168" s="209" t="s">
        <v>492</v>
      </c>
      <c r="F168" s="209"/>
      <c r="G168" s="209" t="s">
        <v>493</v>
      </c>
      <c r="H168" s="209" t="s">
        <v>37</v>
      </c>
      <c r="I168" s="189">
        <v>99</v>
      </c>
      <c r="J168" s="212">
        <v>46082</v>
      </c>
      <c r="K168" s="212">
        <v>46446</v>
      </c>
      <c r="L168" s="212"/>
      <c r="M168" s="189">
        <v>17000</v>
      </c>
      <c r="N168" s="190" t="s">
        <v>52</v>
      </c>
      <c r="O168" s="190">
        <f t="shared" si="47"/>
        <v>24.4</v>
      </c>
      <c r="P168" s="191">
        <f t="shared" si="45"/>
        <v>696.72131147540983</v>
      </c>
      <c r="Q168" s="192">
        <f t="shared" si="46"/>
        <v>7.0375890048021192</v>
      </c>
      <c r="R168" s="190"/>
      <c r="S168" s="189">
        <v>16.16</v>
      </c>
      <c r="T168" s="189"/>
      <c r="U168" s="334">
        <f t="shared" si="43"/>
        <v>1599.84</v>
      </c>
      <c r="V168" s="190" t="s">
        <v>44</v>
      </c>
      <c r="W168" s="211" t="s">
        <v>45</v>
      </c>
      <c r="X168" s="211"/>
      <c r="Y168" s="191">
        <f t="shared" si="48"/>
        <v>18.811475409836067</v>
      </c>
      <c r="Z168" s="189"/>
      <c r="AA168" s="189"/>
      <c r="AB168" s="190"/>
      <c r="AC168" s="190" t="s">
        <v>51</v>
      </c>
      <c r="AD168" s="334">
        <v>37872</v>
      </c>
      <c r="AE168" s="190" t="s">
        <v>52</v>
      </c>
      <c r="AF168" s="189"/>
      <c r="AG168" s="334"/>
    </row>
    <row r="169" spans="2:33" ht="15" customHeight="1">
      <c r="B169" s="209" t="s">
        <v>517</v>
      </c>
      <c r="C169" s="210" t="s">
        <v>518</v>
      </c>
      <c r="D169" s="209" t="s">
        <v>518</v>
      </c>
      <c r="E169" s="209" t="s">
        <v>492</v>
      </c>
      <c r="F169" s="209"/>
      <c r="G169" s="209" t="s">
        <v>493</v>
      </c>
      <c r="H169" s="209" t="s">
        <v>37</v>
      </c>
      <c r="I169" s="189">
        <v>98.79</v>
      </c>
      <c r="J169" s="212">
        <v>45901</v>
      </c>
      <c r="K169" s="212">
        <v>46630</v>
      </c>
      <c r="L169" s="212"/>
      <c r="M169" s="189">
        <v>17415.3</v>
      </c>
      <c r="N169" s="190" t="s">
        <v>52</v>
      </c>
      <c r="O169" s="190">
        <f t="shared" si="47"/>
        <v>24.4</v>
      </c>
      <c r="P169" s="191">
        <f t="shared" si="45"/>
        <v>713.74180327868851</v>
      </c>
      <c r="Q169" s="192">
        <f t="shared" si="46"/>
        <v>7.2248385796000454</v>
      </c>
      <c r="R169" s="190"/>
      <c r="S169" s="189">
        <v>16.59</v>
      </c>
      <c r="T169" s="189"/>
      <c r="U169" s="334">
        <f t="shared" si="43"/>
        <v>1638.9261000000001</v>
      </c>
      <c r="V169" s="190" t="s">
        <v>44</v>
      </c>
      <c r="W169" s="211" t="s">
        <v>45</v>
      </c>
      <c r="X169" s="211"/>
      <c r="Y169" s="191">
        <f t="shared" si="48"/>
        <v>19.271028688524588</v>
      </c>
      <c r="Z169" s="189"/>
      <c r="AA169" s="189"/>
      <c r="AB169" s="190"/>
      <c r="AC169" s="190" t="s">
        <v>51</v>
      </c>
      <c r="AD169" s="334">
        <v>37872</v>
      </c>
      <c r="AE169" s="190" t="s">
        <v>52</v>
      </c>
      <c r="AF169" s="189"/>
      <c r="AG169" s="334"/>
    </row>
    <row r="170" spans="2:33" s="208" customFormat="1" ht="24">
      <c r="B170" s="207" t="s">
        <v>1186</v>
      </c>
      <c r="C170" s="207"/>
      <c r="D170" s="207"/>
      <c r="E170" s="207"/>
      <c r="F170" s="207"/>
      <c r="G170" s="207"/>
      <c r="H170" s="207"/>
      <c r="I170" s="333">
        <f>SUM(I145:I169)</f>
        <v>4101.96</v>
      </c>
      <c r="J170" s="207"/>
      <c r="K170" s="207"/>
      <c r="L170" s="207"/>
      <c r="M170" s="207"/>
      <c r="N170" s="207"/>
      <c r="O170" s="207"/>
      <c r="P170" s="207">
        <f>SUM(P145:P169)</f>
        <v>37505.900737704913</v>
      </c>
      <c r="Q170" s="207"/>
      <c r="R170" s="207"/>
      <c r="S170" s="207"/>
      <c r="T170" s="207"/>
      <c r="U170" s="333"/>
      <c r="V170" s="207"/>
      <c r="W170" s="207"/>
      <c r="X170" s="207"/>
      <c r="Y170" s="207">
        <f>SUM(Y145:Y169)</f>
        <v>961.68509040983577</v>
      </c>
      <c r="Z170" s="207"/>
      <c r="AA170" s="207"/>
      <c r="AB170" s="207"/>
      <c r="AC170" s="207"/>
      <c r="AD170" s="333"/>
      <c r="AE170" s="207"/>
      <c r="AF170" s="207"/>
      <c r="AG170" s="333">
        <f>SUM(AG144:AG169)</f>
        <v>140</v>
      </c>
    </row>
    <row r="171" spans="2:33" ht="13.5" customHeight="1">
      <c r="C171" s="218"/>
      <c r="D171" s="218"/>
      <c r="E171" s="218"/>
      <c r="F171" s="218"/>
      <c r="G171" s="218"/>
      <c r="H171" s="218"/>
      <c r="I171" s="394"/>
      <c r="J171" s="218"/>
      <c r="K171" s="218"/>
      <c r="L171" s="218"/>
      <c r="M171" s="218"/>
      <c r="N171" s="218"/>
      <c r="O171" s="218"/>
      <c r="P171" s="218"/>
      <c r="Q171" s="218"/>
      <c r="R171" s="218"/>
      <c r="S171" s="218"/>
      <c r="T171" s="218"/>
      <c r="U171" s="124"/>
      <c r="V171" s="218"/>
      <c r="W171" s="218"/>
      <c r="X171" s="218"/>
      <c r="Y171" s="218"/>
      <c r="Z171" s="218"/>
      <c r="AA171" s="218"/>
      <c r="AB171" s="218"/>
      <c r="AC171" s="218"/>
      <c r="AD171" s="124"/>
      <c r="AE171" s="218"/>
      <c r="AF171" s="218"/>
      <c r="AG171" s="124"/>
    </row>
    <row r="172" spans="2:33" s="208" customFormat="1">
      <c r="B172" s="207" t="s">
        <v>1138</v>
      </c>
      <c r="C172" s="207"/>
      <c r="D172" s="207"/>
      <c r="E172" s="207"/>
      <c r="F172" s="207"/>
      <c r="G172" s="207"/>
      <c r="H172" s="207"/>
      <c r="I172" s="333">
        <f>SUM(I170+I143)</f>
        <v>46738.81</v>
      </c>
      <c r="J172" s="207"/>
      <c r="K172" s="207"/>
      <c r="L172" s="207"/>
      <c r="M172" s="207"/>
      <c r="N172" s="207"/>
      <c r="O172" s="207"/>
      <c r="P172" s="207">
        <f>SUM(P170+P143)</f>
        <v>562070.97172131157</v>
      </c>
      <c r="Q172" s="207"/>
      <c r="R172" s="207"/>
      <c r="S172" s="207"/>
      <c r="T172" s="207"/>
      <c r="U172" s="333"/>
      <c r="V172" s="207"/>
      <c r="W172" s="207"/>
      <c r="X172" s="207"/>
      <c r="Y172" s="207">
        <f>SUM(Y170+Y143)</f>
        <v>14031.389814049184</v>
      </c>
      <c r="Z172" s="207"/>
      <c r="AA172" s="207"/>
      <c r="AB172" s="207"/>
      <c r="AC172" s="207"/>
      <c r="AD172" s="333"/>
      <c r="AE172" s="207"/>
      <c r="AF172" s="207"/>
      <c r="AG172" s="333">
        <f>AG170+AG143</f>
        <v>5417.3499999999995</v>
      </c>
    </row>
  </sheetData>
  <autoFilter ref="B5:AF170" xr:uid="{00000000-0009-0000-0000-000000000000}"/>
  <mergeCells count="9">
    <mergeCell ref="U1:X1"/>
    <mergeCell ref="Z1:AA1"/>
    <mergeCell ref="AB1:AE1"/>
    <mergeCell ref="AF1:AG1"/>
    <mergeCell ref="B1:E1"/>
    <mergeCell ref="F1:I1"/>
    <mergeCell ref="J1:M1"/>
    <mergeCell ref="N1:P1"/>
    <mergeCell ref="Q1:T1"/>
  </mergeCells>
  <phoneticPr fontId="72" type="noConversion"/>
  <pageMargins left="0.75" right="0.75" top="1" bottom="1" header="0.511811023622047" footer="0.511811023622047"/>
  <pageSetup paperSize="9" scale="15" orientation="portrait" horizontalDpi="300"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fc74862-e4d9-4b6e-bfe0-2cf0e4c1c29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FF26E98AB898242ACC8037783F0F803" ma:contentTypeVersion="12" ma:contentTypeDescription="Create a new document." ma:contentTypeScope="" ma:versionID="a51edbe8640a5298cc1a8f65ebe13753">
  <xsd:schema xmlns:xsd="http://www.w3.org/2001/XMLSchema" xmlns:xs="http://www.w3.org/2001/XMLSchema" xmlns:p="http://schemas.microsoft.com/office/2006/metadata/properties" xmlns:ns3="5fc74862-e4d9-4b6e-bfe0-2cf0e4c1c290" targetNamespace="http://schemas.microsoft.com/office/2006/metadata/properties" ma:root="true" ma:fieldsID="fd70df232ea05ba6c7ba94bafabe1c81" ns3:_="">
    <xsd:import namespace="5fc74862-e4d9-4b6e-bfe0-2cf0e4c1c290"/>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SystemTags" minOccurs="0"/>
                <xsd:element ref="ns3:MediaServiceOCR" minOccurs="0"/>
                <xsd:element ref="ns3:MediaServiceGenerationTime" minOccurs="0"/>
                <xsd:element ref="ns3:MediaServiceEventHashCode" minOccurs="0"/>
                <xsd:element ref="ns3:_activity" minOccurs="0"/>
                <xsd:element ref="ns3:MediaLengthInSeconds"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c74862-e4d9-4b6e-bfe0-2cf0e4c1c290"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SystemTags" ma:index="12" nillable="true" ma:displayName="MediaServiceSystemTags" ma:hidden="true" ma:internalName="MediaServiceSystemTags" ma:readOnly="true">
      <xsd:simpleType>
        <xsd:restriction base="dms:Note"/>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activity" ma:index="16" nillable="true" ma:displayName="_activity" ma:hidden="true" ma:internalName="_activity">
      <xsd:simpleType>
        <xsd:restriction base="dms:Note"/>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dexed="true" ma:internalName="MediaServiceLocation"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B47F76-7151-4FE1-ABA2-A3C0EDBCC90E}">
  <ds:schemaRefs>
    <ds:schemaRef ds:uri="http://purl.org/dc/dcmitype/"/>
    <ds:schemaRef ds:uri="http://purl.org/dc/term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5fc74862-e4d9-4b6e-bfe0-2cf0e4c1c290"/>
    <ds:schemaRef ds:uri="http://www.w3.org/XML/1998/namespace"/>
  </ds:schemaRefs>
</ds:datastoreItem>
</file>

<file path=customXml/itemProps2.xml><?xml version="1.0" encoding="utf-8"?>
<ds:datastoreItem xmlns:ds="http://schemas.openxmlformats.org/officeDocument/2006/customXml" ds:itemID="{35EFABEE-0FC6-47D3-8B14-A402C0BC012C}">
  <ds:schemaRefs>
    <ds:schemaRef ds:uri="http://schemas.microsoft.com/sharepoint/v3/contenttype/forms"/>
  </ds:schemaRefs>
</ds:datastoreItem>
</file>

<file path=customXml/itemProps3.xml><?xml version="1.0" encoding="utf-8"?>
<ds:datastoreItem xmlns:ds="http://schemas.openxmlformats.org/officeDocument/2006/customXml" ds:itemID="{C0C58F4C-C58D-46BB-A486-DC50746A6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c74862-e4d9-4b6e-bfe0-2cf0e4c1c2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159e9d0-09a0-4edf-96ba-a3deea363c28}" enabled="0" method="" siteId="{0159e9d0-09a0-4edf-96ba-a3deea363c2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26</vt:i4>
      </vt:variant>
    </vt:vector>
  </HeadingPairs>
  <TitlesOfParts>
    <vt:vector size="57" baseType="lpstr">
      <vt:lpstr>Content</vt:lpstr>
      <vt:lpstr>Portfolio&gt;&gt;</vt:lpstr>
      <vt:lpstr>Portfolio Overview</vt:lpstr>
      <vt:lpstr>NOI</vt:lpstr>
      <vt:lpstr>Footfall</vt:lpstr>
      <vt:lpstr>Subject of Sale and TBV</vt:lpstr>
      <vt:lpstr>EPC</vt:lpstr>
      <vt:lpstr>Liberec &gt;&gt;</vt:lpstr>
      <vt:lpstr>Rent Roll - Lib</vt:lpstr>
      <vt:lpstr>Step Rent - Lib</vt:lpstr>
      <vt:lpstr>Turnover Rent - Lib</vt:lpstr>
      <vt:lpstr>Statistics - Lib</vt:lpstr>
      <vt:lpstr>Ancillary - Lib</vt:lpstr>
      <vt:lpstr>OPEX - Lib</vt:lpstr>
      <vt:lpstr>Utilities - Lib</vt:lpstr>
      <vt:lpstr>Marex - Lib</vt:lpstr>
      <vt:lpstr>PV - Lib</vt:lpstr>
      <vt:lpstr>RtS - Lib</vt:lpstr>
      <vt:lpstr> Tenant Sales - Lib</vt:lpstr>
      <vt:lpstr>Usti &gt;&gt;</vt:lpstr>
      <vt:lpstr>Rent Roll - Usti </vt:lpstr>
      <vt:lpstr>Step Rent - Usti</vt:lpstr>
      <vt:lpstr>Statistics - Usti</vt:lpstr>
      <vt:lpstr>RtS - Usti</vt:lpstr>
      <vt:lpstr>OPEX - Usti</vt:lpstr>
      <vt:lpstr>Utilites - Usti</vt:lpstr>
      <vt:lpstr>Ancillary - Usti</vt:lpstr>
      <vt:lpstr>Turnover Rent - Usti</vt:lpstr>
      <vt:lpstr>Marex - Usti</vt:lpstr>
      <vt:lpstr>PV - Usti</vt:lpstr>
      <vt:lpstr>Tenant Sales - Usti</vt:lpstr>
      <vt:lpstr>' Tenant Sales - Lib'!Print_Area</vt:lpstr>
      <vt:lpstr>'Ancillary - Lib'!Print_Area</vt:lpstr>
      <vt:lpstr>'Ancillary - Usti'!Print_Area</vt:lpstr>
      <vt:lpstr>Content!Print_Area</vt:lpstr>
      <vt:lpstr>Footfall!Print_Area</vt:lpstr>
      <vt:lpstr>'Marex - Lib'!Print_Area</vt:lpstr>
      <vt:lpstr>'Marex - Usti'!Print_Area</vt:lpstr>
      <vt:lpstr>NOI!Print_Area</vt:lpstr>
      <vt:lpstr>'OPEX - Lib'!Print_Area</vt:lpstr>
      <vt:lpstr>'OPEX - Usti'!Print_Area</vt:lpstr>
      <vt:lpstr>'Portfolio Overview'!Print_Area</vt:lpstr>
      <vt:lpstr>'PV - Lib'!Print_Area</vt:lpstr>
      <vt:lpstr>'PV - Usti'!Print_Area</vt:lpstr>
      <vt:lpstr>'Rent Roll - Lib'!Print_Area</vt:lpstr>
      <vt:lpstr>'Rent Roll - Usti '!Print_Area</vt:lpstr>
      <vt:lpstr>'RtS - Lib'!Print_Area</vt:lpstr>
      <vt:lpstr>'RtS - Usti'!Print_Area</vt:lpstr>
      <vt:lpstr>'Statistics - Lib'!Print_Area</vt:lpstr>
      <vt:lpstr>'Step Rent - Lib'!Print_Area</vt:lpstr>
      <vt:lpstr>'Step Rent - Usti'!Print_Area</vt:lpstr>
      <vt:lpstr>'Subject of Sale and TBV'!Print_Area</vt:lpstr>
      <vt:lpstr>'Tenant Sales - Usti'!Print_Area</vt:lpstr>
      <vt:lpstr>'Turnover Rent - Lib'!Print_Area</vt:lpstr>
      <vt:lpstr>'Turnover Rent - Usti'!Print_Area</vt:lpstr>
      <vt:lpstr>'Utilites - Usti'!Print_Area</vt:lpstr>
      <vt:lpstr>'Utilities - Lib'!Print_Area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Iulia.Szabo@cbre.com</dc:creator>
  <cp:keywords/>
  <dc:description/>
  <cp:lastModifiedBy>Dolezal, Vitezslav @ Prague</cp:lastModifiedBy>
  <cp:revision>0</cp:revision>
  <dcterms:created xsi:type="dcterms:W3CDTF">2026-04-28T14:12:09Z</dcterms:created>
  <dcterms:modified xsi:type="dcterms:W3CDTF">2026-06-15T13:33:23Z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0x010100AFF26E98AB898242ACC8037783F0F803</vt:lpwstr>
  </property>
  <property fmtid="{D5CDD505-2E9C-101B-9397-08002B2CF9AE}" pid="3" name="name" linkTarget="prop_name">
    <vt:lpwstr>#REF!</vt:lpwstr>
  </property>
</Properties>
</file>